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ttapol.sa\Downloads\"/>
    </mc:Choice>
  </mc:AlternateContent>
  <xr:revisionPtr revIDLastSave="0" documentId="13_ncr:1_{E15EF80C-3B6A-4CD0-AA20-6A5880E4DC3B}" xr6:coauthVersionLast="47" xr6:coauthVersionMax="47" xr10:uidLastSave="{00000000-0000-0000-0000-000000000000}"/>
  <bookViews>
    <workbookView xWindow="-120" yWindow="-120" windowWidth="29040" windowHeight="15840" xr2:uid="{7678CC59-237E-4A21-9C0E-406B3C6CA3FA}"/>
  </bookViews>
  <sheets>
    <sheet name="BS" sheetId="1" r:id="rId1"/>
    <sheet name="SE Conso" sheetId="2" r:id="rId2"/>
    <sheet name="SE" sheetId="3" r:id="rId3"/>
    <sheet name="PL" sheetId="9" r:id="rId4"/>
    <sheet name="OCI" sheetId="10" r:id="rId5"/>
    <sheet name="CF" sheetId="11" r:id="rId6"/>
  </sheets>
  <definedNames>
    <definedName name="_xlnm.Print_Area" localSheetId="0">BS!$C$1:$M$159</definedName>
    <definedName name="_xlnm.Print_Area" localSheetId="5">CF!$B$1:$L$234</definedName>
    <definedName name="_xlnm.Print_Area" localSheetId="4">OCI!$B$1:$L$49</definedName>
    <definedName name="_xlnm.Print_Area" localSheetId="3">PL!$B$1:$L$49</definedName>
    <definedName name="_xlnm.Print_Area" localSheetId="2">SE!$A$1:$R$32</definedName>
    <definedName name="_xlnm.Print_Area" localSheetId="1">'SE Conso'!$B$1:$W$34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5" i="11" l="1"/>
  <c r="F159" i="11"/>
  <c r="F141" i="11"/>
  <c r="R23" i="3" l="1"/>
  <c r="R22" i="3"/>
  <c r="R21" i="3"/>
  <c r="R20" i="3"/>
  <c r="U24" i="2"/>
  <c r="Q23" i="2"/>
  <c r="S23" i="2" s="1"/>
  <c r="W23" i="2" s="1"/>
  <c r="O23" i="2"/>
  <c r="M23" i="2"/>
  <c r="S24" i="2"/>
  <c r="S22" i="2"/>
  <c r="W22" i="2" s="1"/>
  <c r="S21" i="2"/>
  <c r="W21" i="2" s="1"/>
  <c r="S20" i="2"/>
  <c r="W20" i="2" s="1"/>
  <c r="S14" i="2"/>
  <c r="S13" i="2"/>
  <c r="W24" i="2" l="1"/>
  <c r="M129" i="1" l="1"/>
  <c r="M131" i="1" s="1"/>
  <c r="K129" i="1"/>
  <c r="K131" i="1" s="1"/>
  <c r="I129" i="1"/>
  <c r="I131" i="1" s="1"/>
  <c r="G129" i="1"/>
  <c r="G131" i="1" s="1"/>
  <c r="G85" i="1"/>
  <c r="I85" i="1"/>
  <c r="K85" i="1"/>
  <c r="M85" i="1"/>
  <c r="L22" i="10"/>
  <c r="J22" i="10"/>
  <c r="H22" i="10"/>
  <c r="F22" i="10"/>
  <c r="Q15" i="2" l="1"/>
  <c r="S15" i="2" s="1"/>
  <c r="Q16" i="2"/>
  <c r="S16" i="2" s="1"/>
  <c r="N18" i="3"/>
  <c r="L18" i="3"/>
  <c r="R18" i="3"/>
  <c r="S20" i="3" s="1"/>
  <c r="O17" i="2"/>
  <c r="O19" i="2" s="1"/>
  <c r="O25" i="2" s="1"/>
  <c r="M17" i="2"/>
  <c r="M19" i="2" s="1"/>
  <c r="M25" i="2" s="1"/>
  <c r="K17" i="2"/>
  <c r="K25" i="2" s="1"/>
  <c r="I17" i="2"/>
  <c r="I19" i="2" s="1"/>
  <c r="G17" i="2"/>
  <c r="G25" i="2" s="1"/>
  <c r="E17" i="2"/>
  <c r="E25" i="2" s="1"/>
  <c r="S17" i="2" l="1"/>
  <c r="S18" i="3"/>
  <c r="I25" i="2"/>
  <c r="S19" i="2"/>
  <c r="R24" i="3"/>
  <c r="S24" i="3" s="1"/>
  <c r="P18" i="3"/>
  <c r="Q17" i="2"/>
  <c r="Q25" i="2" s="1"/>
  <c r="W19" i="2" l="1"/>
  <c r="S25" i="2"/>
  <c r="G76" i="1"/>
  <c r="G26" i="1"/>
  <c r="L159" i="11" l="1"/>
  <c r="J159" i="11"/>
  <c r="H159" i="11"/>
  <c r="L141" i="11"/>
  <c r="J141" i="11"/>
  <c r="H141" i="11"/>
  <c r="I26" i="1" l="1"/>
  <c r="L16" i="10" l="1"/>
  <c r="J16" i="10"/>
  <c r="H16" i="10"/>
  <c r="F16" i="10"/>
  <c r="L40" i="9" l="1"/>
  <c r="J40" i="9"/>
  <c r="H40" i="9"/>
  <c r="F40" i="9"/>
  <c r="L24" i="9"/>
  <c r="J24" i="9"/>
  <c r="H24" i="9"/>
  <c r="F24" i="9"/>
  <c r="L42" i="9" l="1"/>
  <c r="L44" i="9" s="1"/>
  <c r="L10" i="11" s="1"/>
  <c r="L39" i="11" s="1"/>
  <c r="L70" i="11" s="1"/>
  <c r="H42" i="9"/>
  <c r="H44" i="9" s="1"/>
  <c r="H10" i="11" s="1"/>
  <c r="H39" i="11" s="1"/>
  <c r="H70" i="11" s="1"/>
  <c r="J42" i="9"/>
  <c r="J44" i="9" s="1"/>
  <c r="J10" i="11" s="1"/>
  <c r="J39" i="11" s="1"/>
  <c r="J70" i="11" s="1"/>
  <c r="F42" i="9"/>
  <c r="F44" i="9" s="1"/>
  <c r="F10" i="11" s="1"/>
  <c r="F39" i="11" s="1"/>
  <c r="F70" i="11" s="1"/>
  <c r="K45" i="1"/>
  <c r="U17" i="2"/>
  <c r="U25" i="2" s="1"/>
  <c r="W17" i="2" l="1"/>
  <c r="W25" i="2" s="1"/>
  <c r="X25" i="2" s="1"/>
  <c r="J11" i="10"/>
  <c r="J17" i="10" s="1"/>
  <c r="J28" i="10" s="1"/>
  <c r="F11" i="10"/>
  <c r="F17" i="10" s="1"/>
  <c r="L11" i="10"/>
  <c r="L17" i="10" s="1"/>
  <c r="L28" i="10" s="1"/>
  <c r="H11" i="10"/>
  <c r="H17" i="10" s="1"/>
  <c r="H28" i="10" s="1"/>
  <c r="F26" i="10" l="1"/>
  <c r="F28" i="10"/>
  <c r="J26" i="10"/>
  <c r="L26" i="10"/>
  <c r="H26" i="10"/>
  <c r="L74" i="11" l="1"/>
  <c r="L82" i="11" s="1"/>
  <c r="L86" i="11" s="1"/>
  <c r="L161" i="11" l="1"/>
  <c r="L166" i="11" s="1"/>
  <c r="L236" i="11" s="1"/>
  <c r="H74" i="11"/>
  <c r="H82" i="11" s="1"/>
  <c r="H86" i="11" s="1"/>
  <c r="J74" i="11"/>
  <c r="J82" i="11" s="1"/>
  <c r="J86" i="11" s="1"/>
  <c r="J161" i="11" l="1"/>
  <c r="J166" i="11" s="1"/>
  <c r="J236" i="11" s="1"/>
  <c r="H161" i="11"/>
  <c r="H166" i="11" s="1"/>
  <c r="H236" i="11" s="1"/>
  <c r="F74" i="11"/>
  <c r="F82" i="11" s="1"/>
  <c r="F86" i="11" s="1"/>
  <c r="F161" i="11" l="1"/>
  <c r="F166" i="11" s="1"/>
  <c r="F236" i="11" s="1"/>
  <c r="B2" i="2"/>
  <c r="H160" i="1" l="1"/>
  <c r="J160" i="1"/>
  <c r="L160" i="1"/>
  <c r="N24" i="3"/>
  <c r="J18" i="3"/>
  <c r="J24" i="3" s="1"/>
  <c r="H18" i="3"/>
  <c r="H24" i="3" s="1"/>
  <c r="F18" i="3"/>
  <c r="F24" i="3" s="1"/>
  <c r="D18" i="3"/>
  <c r="M76" i="1"/>
  <c r="K76" i="1"/>
  <c r="I76" i="1"/>
  <c r="G45" i="1"/>
  <c r="M45" i="1"/>
  <c r="I45" i="1"/>
  <c r="M26" i="1"/>
  <c r="L24" i="3" l="1"/>
  <c r="P24" i="3"/>
  <c r="D24" i="3"/>
  <c r="G86" i="1"/>
  <c r="M46" i="1"/>
  <c r="K86" i="1"/>
  <c r="M86" i="1"/>
  <c r="M132" i="1" s="1"/>
  <c r="I46" i="1"/>
  <c r="I86" i="1"/>
  <c r="I132" i="1" s="1"/>
  <c r="G46" i="1"/>
  <c r="K26" i="1"/>
  <c r="K46" i="1" s="1"/>
  <c r="K132" i="1" l="1"/>
  <c r="K160" i="1" s="1"/>
  <c r="G132" i="1"/>
  <c r="G160" i="1" s="1"/>
  <c r="I160" i="1"/>
  <c r="M160" i="1"/>
</calcChain>
</file>

<file path=xl/sharedStrings.xml><?xml version="1.0" encoding="utf-8"?>
<sst xmlns="http://schemas.openxmlformats.org/spreadsheetml/2006/main" count="513" uniqueCount="326">
  <si>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</si>
  <si>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</si>
  <si>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>CURRENT  ASSETS</t>
  </si>
  <si>
    <t>Cash  and cash equivalents</t>
  </si>
  <si>
    <t xml:space="preserve">    -   Related parties</t>
  </si>
  <si>
    <t xml:space="preserve">    -   Unrelated parties</t>
  </si>
  <si>
    <t>Other current assets</t>
  </si>
  <si>
    <t>TOTAL CURRENT ASSETS</t>
  </si>
  <si>
    <t>NON-CURRENT ASSETS</t>
  </si>
  <si>
    <t>Other non-current financial assets</t>
  </si>
  <si>
    <t>Bank deposits with restriction</t>
  </si>
  <si>
    <t>Investment in subsidiaries</t>
  </si>
  <si>
    <t>Investment in associate</t>
  </si>
  <si>
    <t>Investment properties</t>
  </si>
  <si>
    <t>Preperty, plant and equipment - net</t>
  </si>
  <si>
    <t xml:space="preserve">Right of use assets - net </t>
  </si>
  <si>
    <t>Intangible assets - net</t>
  </si>
  <si>
    <t>Goodwill</t>
  </si>
  <si>
    <t>Other non-current assets</t>
  </si>
  <si>
    <t>Defere Tax Asset</t>
  </si>
  <si>
    <t>TOTAL NON-CURRENT ASSETS</t>
  </si>
  <si>
    <t>TOTAL ASSETS</t>
  </si>
  <si>
    <t>LIABILITIES AND SHAREHOLDERS' EQUITY</t>
  </si>
  <si>
    <t>CURRENT LIABILITIES</t>
  </si>
  <si>
    <t>Current portion of lease liabilities</t>
  </si>
  <si>
    <t>Other current liabilities</t>
  </si>
  <si>
    <t>TOTAL CURRENT LIABILITIES</t>
  </si>
  <si>
    <t>NON-CURRENT LIABILITIES</t>
  </si>
  <si>
    <t xml:space="preserve">Lease liabilities - net </t>
  </si>
  <si>
    <t xml:space="preserve">Employee benefit obligation </t>
  </si>
  <si>
    <t>Other non-current liabilities</t>
  </si>
  <si>
    <t>Defer Tax Liabilities</t>
  </si>
  <si>
    <t>TOTAL NON-CURRENT LIABILITIES</t>
  </si>
  <si>
    <t>TOTAL LIABILITIES</t>
  </si>
  <si>
    <t>SHAREHOLDERS' EQUITY</t>
  </si>
  <si>
    <t xml:space="preserve">Share capital </t>
  </si>
  <si>
    <t>Premium (discount) on share capital</t>
  </si>
  <si>
    <t>Retained earnings (Deficits)</t>
  </si>
  <si>
    <t xml:space="preserve">   Deficits</t>
  </si>
  <si>
    <t>Other components of equity</t>
  </si>
  <si>
    <t xml:space="preserve">Non-controlling interests </t>
  </si>
  <si>
    <t>TOTAL  LIABILITIES  AND SHAREHOLDERS’ EQUITY</t>
  </si>
  <si>
    <t>NOTE</t>
  </si>
  <si>
    <t>Consolidated Financial Statement</t>
  </si>
  <si>
    <t>Separate  Financial Statement</t>
  </si>
  <si>
    <t>BEGISTICS PUBLIC COMPANY LIMITED AND ITS SUBSIDIARIES</t>
  </si>
  <si>
    <t>STATEMENTS OF FINANCIAL POSITION</t>
  </si>
  <si>
    <t>STATEMENTS OF CHANGES IN SHAREHOLDERS' EQUITY</t>
  </si>
  <si>
    <t>Other components of shareholders' equity</t>
  </si>
  <si>
    <t>Gain (loss) from</t>
  </si>
  <si>
    <t>Effects of changes</t>
  </si>
  <si>
    <t>Issued and</t>
  </si>
  <si>
    <t>Premium</t>
  </si>
  <si>
    <t>Retained earnings/ Deficits</t>
  </si>
  <si>
    <t xml:space="preserve">estimate of </t>
  </si>
  <si>
    <t>in fair value of</t>
  </si>
  <si>
    <t>Total  other</t>
  </si>
  <si>
    <t>Total</t>
  </si>
  <si>
    <t>paid - up</t>
  </si>
  <si>
    <t>(Discount) on</t>
  </si>
  <si>
    <t xml:space="preserve">Appropriated </t>
  </si>
  <si>
    <t>actuarial</t>
  </si>
  <si>
    <t xml:space="preserve">available for sale </t>
  </si>
  <si>
    <t xml:space="preserve"> components of </t>
  </si>
  <si>
    <t>Shareholders'</t>
  </si>
  <si>
    <t>share capital</t>
  </si>
  <si>
    <t>Share capital</t>
  </si>
  <si>
    <t>legal reserve</t>
  </si>
  <si>
    <t>Deficits</t>
  </si>
  <si>
    <t>assumptions</t>
  </si>
  <si>
    <t>investments</t>
  </si>
  <si>
    <t>shareholders' equity</t>
  </si>
  <si>
    <t>Equities</t>
  </si>
  <si>
    <t>Transfer to retained earnings (deficits)</t>
  </si>
  <si>
    <t>Ordinary shares increased</t>
  </si>
  <si>
    <t>STATEMENTS  OF COMPREHENSIVE  INCOME</t>
  </si>
  <si>
    <t>REVENUES</t>
  </si>
  <si>
    <t>Interest income</t>
  </si>
  <si>
    <t>Other income</t>
  </si>
  <si>
    <t>Total revenues</t>
  </si>
  <si>
    <t>EXPENSES</t>
  </si>
  <si>
    <t>Administrative expenses</t>
  </si>
  <si>
    <t>Financial costs</t>
  </si>
  <si>
    <t>Total expenses</t>
  </si>
  <si>
    <t>Shares of profit of associates</t>
  </si>
  <si>
    <t>Profit (loss) before tax</t>
  </si>
  <si>
    <t>Income tax (expense) income</t>
  </si>
  <si>
    <t>Owners of the parent</t>
  </si>
  <si>
    <t>Net profit (loss) for the year</t>
  </si>
  <si>
    <t>Other comprehensive income (expense)</t>
  </si>
  <si>
    <t>Total comprehensive income (loss) attributable to :</t>
  </si>
  <si>
    <t>BASIC EARNINGS PER SHARE</t>
  </si>
  <si>
    <t xml:space="preserve">     Gain (loss) per share (Baht)</t>
  </si>
  <si>
    <t xml:space="preserve">     Number of weighted average shares (shares)</t>
  </si>
  <si>
    <t>STATEMENTS  OF  INCOME</t>
  </si>
  <si>
    <t>STATEMENTS OF CASH FLOW</t>
  </si>
  <si>
    <t>CASH FLOWS FROM OPERATING ACTIVITIES :</t>
  </si>
  <si>
    <t>Depreciation and amortisation</t>
  </si>
  <si>
    <t>Amortisation of right of use assets</t>
  </si>
  <si>
    <t>Provision for doubtful accounts (reversal)</t>
  </si>
  <si>
    <t>Provision for employee benefits obligation</t>
  </si>
  <si>
    <t>Unrealized (gain) loss on exchange rate</t>
  </si>
  <si>
    <t>Interest expenses</t>
  </si>
  <si>
    <t>Operating gain (loss) before changes in operating assets -</t>
  </si>
  <si>
    <t>Operating assets (increase), decrease</t>
  </si>
  <si>
    <t>Other current assets (increase) decrease</t>
  </si>
  <si>
    <t>Other non-current assets (increase) decrease</t>
  </si>
  <si>
    <t>Other current liabilities increase</t>
  </si>
  <si>
    <t>Other non-current liabilities increase (decrease)</t>
  </si>
  <si>
    <t>Cash paid to employee benefits</t>
  </si>
  <si>
    <t>Payment of income tax</t>
  </si>
  <si>
    <t>Cash received from interest</t>
  </si>
  <si>
    <t>Cash paid for interest expense</t>
  </si>
  <si>
    <t>Cash paid for liabilities under lease contracts</t>
  </si>
  <si>
    <t>INCREASE (DECREASE) IN CASH AND CASH EQUIVALENTS - NET</t>
  </si>
  <si>
    <t>Cash and cash equivalents received from purchases of subsidiaries</t>
  </si>
  <si>
    <t>Effect of foreign exchange rates</t>
  </si>
  <si>
    <t>CASH AND CASH EQUIVALENTS, END OF PERIOD</t>
  </si>
  <si>
    <t>CASHFLOWS  FROM  FINANCING  ACTIVITIES</t>
  </si>
  <si>
    <t>Income tax</t>
  </si>
  <si>
    <t>Share of profits in associates</t>
  </si>
  <si>
    <t>Profit (loss) on valuation of financial assets</t>
  </si>
  <si>
    <t xml:space="preserve">      - defined employee benefits</t>
  </si>
  <si>
    <t>Selling expenses</t>
  </si>
  <si>
    <t>Doubtful debt</t>
  </si>
  <si>
    <t>Mr. Panya  Boonyapiwat</t>
  </si>
  <si>
    <t>Miss Suttirat  Leeswadtrakul</t>
  </si>
  <si>
    <t xml:space="preserve">          Mr. Panya  Boonyapiwat</t>
  </si>
  <si>
    <t>ASSETS</t>
  </si>
  <si>
    <t>Balance as at January 1, 2022</t>
  </si>
  <si>
    <t>TOTAL SHAREHOLDERS' EQUITY</t>
  </si>
  <si>
    <t>OTHER INCOME</t>
  </si>
  <si>
    <t xml:space="preserve">Gain on disposal of fixed assets </t>
  </si>
  <si>
    <t>Loss from sale of fixed assets</t>
  </si>
  <si>
    <t>Dividend income</t>
  </si>
  <si>
    <t>Operating liabilities increase (decrease)</t>
  </si>
  <si>
    <t>-1-</t>
  </si>
  <si>
    <t>-2-</t>
  </si>
  <si>
    <t xml:space="preserve">Adjustments to reconcile net profit to net cash </t>
  </si>
  <si>
    <t>Gain on exchange rate</t>
  </si>
  <si>
    <t>Net profit (loss) for the Period</t>
  </si>
  <si>
    <t>Long-term loans and accrued interest to other companies</t>
  </si>
  <si>
    <t>December 31, 2022</t>
  </si>
  <si>
    <t>Installment accounts receivable</t>
  </si>
  <si>
    <t>Installment accounts receivable within 1 year</t>
  </si>
  <si>
    <t>STATEMENTS OF FINANCIAL POSITION  (Cont.)</t>
  </si>
  <si>
    <t>Issued and paid-up capital</t>
  </si>
  <si>
    <t>Balance as at January 1, 2023</t>
  </si>
  <si>
    <t xml:space="preserve">CASH FLOWS FROM INVESTING ACTIVITIES </t>
  </si>
  <si>
    <t>CASH FLOWS FROM OPERATING ACTIVITIES</t>
  </si>
  <si>
    <t xml:space="preserve">NET CASH PROVIDED BY (USED IN) INVESTING ACTIVITIES </t>
  </si>
  <si>
    <t>NET CASH PROVIDED BY (USED IN) OPERATING ACTIVITIES</t>
  </si>
  <si>
    <t>NET CASH PROVIDED BY (USED IN) FINANCING  ACTIVITIES</t>
  </si>
  <si>
    <t>SUPPLEMENTAL CASH FLOWS INFORMATION</t>
  </si>
  <si>
    <t>Bargain purchase in business unit</t>
  </si>
  <si>
    <t>Trade account and other current receivables - net</t>
  </si>
  <si>
    <t>Short-term loans and accrued interest receivables to related companies</t>
  </si>
  <si>
    <t>Long term loans and accrued interest to subsidiaries</t>
  </si>
  <si>
    <t>Trade account and other current payables</t>
  </si>
  <si>
    <t>Trade account and other current payables increase (decrease)</t>
  </si>
  <si>
    <t>Trade account and other current receivables  decrease (increase)</t>
  </si>
  <si>
    <t>Factoring receivables</t>
  </si>
  <si>
    <t>Advance payment for the project</t>
  </si>
  <si>
    <t xml:space="preserve">
Project insurance</t>
  </si>
  <si>
    <t>Short-term loans and accrued interest to other parties</t>
  </si>
  <si>
    <t>Advance payment for investment</t>
  </si>
  <si>
    <t>The portion of loans from financial institutions is due within one year.</t>
  </si>
  <si>
    <t>Long-term loans from financial institutions</t>
  </si>
  <si>
    <t>Long-term debentures</t>
  </si>
  <si>
    <t>Registered capital - par value 0.68 baht per share</t>
  </si>
  <si>
    <t>Increase from acquisition of subsidiaries</t>
  </si>
  <si>
    <t>Decrease from sales of subsidiaries</t>
  </si>
  <si>
    <t>Gain on sales of investments in subsidiaries</t>
  </si>
  <si>
    <t>Deferred tax liabilities</t>
  </si>
  <si>
    <t>Restricted deposits (increase)</t>
  </si>
  <si>
    <t>Short-term loans to subsidiaries</t>
  </si>
  <si>
    <t>Short-term loans to related companies</t>
  </si>
  <si>
    <t>Cash received from capital increase</t>
  </si>
  <si>
    <t xml:space="preserve">      - Other</t>
  </si>
  <si>
    <t>Investment receivables</t>
  </si>
  <si>
    <t>Short-term debentures</t>
  </si>
  <si>
    <t>Accrued corporate income tax</t>
  </si>
  <si>
    <t>Common stock   3,460,259,199 shareValue per share 0.68 baht</t>
  </si>
  <si>
    <t xml:space="preserve">     Revenue from services</t>
  </si>
  <si>
    <t xml:space="preserve">     Cost of services</t>
  </si>
  <si>
    <t xml:space="preserve">     Construction costs</t>
  </si>
  <si>
    <t xml:space="preserve">     Cost of selling electricity</t>
  </si>
  <si>
    <t xml:space="preserve">     Revenue from construction</t>
  </si>
  <si>
    <t xml:space="preserve">     Revenue from sales of electricity and construction costs</t>
  </si>
  <si>
    <t xml:space="preserve">     Revenue from selling raw water</t>
  </si>
  <si>
    <t xml:space="preserve">     Cost of selling raw water</t>
  </si>
  <si>
    <t>- 9 -</t>
  </si>
  <si>
    <t xml:space="preserve">                                                                                                                                                                                                 </t>
  </si>
  <si>
    <t>- 10 -</t>
  </si>
  <si>
    <t>- 11 -</t>
  </si>
  <si>
    <t>(Gain) on disposal of fixed assets</t>
  </si>
  <si>
    <t>(Profit) Loss from sale of investment in associate company</t>
  </si>
  <si>
    <t>(Profit) Loss from sale of investments in subsidiaries</t>
  </si>
  <si>
    <t>(Profit) Loss from contract cancellation</t>
  </si>
  <si>
    <t>List of corporate income tax deductions requested for refund</t>
  </si>
  <si>
    <t>Expenses for issuing bonds are amortized.</t>
  </si>
  <si>
    <t xml:space="preserve">      and liabilities</t>
  </si>
  <si>
    <t>Renewable energy production credit certificate</t>
  </si>
  <si>
    <t>Income tax refund</t>
  </si>
  <si>
    <t>Proceeds from sales of investments in associated companies</t>
  </si>
  <si>
    <t>Cash paid to acquire subsidiary, net of cash received</t>
  </si>
  <si>
    <t>Cash paid for expenses related to the sale of investments in subsidiaries.</t>
  </si>
  <si>
    <t>Cash received back from short-term loans to subsidiaries</t>
  </si>
  <si>
    <t>Long-term loans to related companies</t>
  </si>
  <si>
    <t>Cash received from short-term loans to related businesses</t>
  </si>
  <si>
    <t>Cash received back from directors' loans</t>
  </si>
  <si>
    <t>Long-term loans to other businesses</t>
  </si>
  <si>
    <t>Cash paid for capital increase in investment in associate company</t>
  </si>
  <si>
    <t>Project advances</t>
  </si>
  <si>
    <t>Receive cash deposit for land</t>
  </si>
  <si>
    <t>Cash paid to purchase land, buildings, and equipment</t>
  </si>
  <si>
    <t>Cash paid to improve leasehold rights</t>
  </si>
  <si>
    <t>Proceeds from sales of buildings, equipment, and intangible assets</t>
  </si>
  <si>
    <t>Proceeds from the sale of right-of-use assets</t>
  </si>
  <si>
    <t>Cash paid to purchase intangible assets</t>
  </si>
  <si>
    <t>Proceeds from short-term loans from issuance of debentures</t>
  </si>
  <si>
    <t>Expenses for issuing short-term bonds</t>
  </si>
  <si>
    <t>Proceeds from long-term loans from issuance of debentures</t>
  </si>
  <si>
    <t>Expenses for issuing long-term bonds</t>
  </si>
  <si>
    <t>Cash repayments for short-term loans from financial institutions</t>
  </si>
  <si>
    <t>Cash received from short-term loans from related parties</t>
  </si>
  <si>
    <t>Cash payments for short-term loans from related parties</t>
  </si>
  <si>
    <t>Cash paid for long-term loans from other businesses</t>
  </si>
  <si>
    <t>Lease payables increased from right-of-use assets.</t>
  </si>
  <si>
    <t>Right of use assets (increase)</t>
  </si>
  <si>
    <t>Creditors under lease contracts increased from hire purchase contracts.</t>
  </si>
  <si>
    <t>Land, buildings and equipment decreased (increased) from hire purchase contracts.</t>
  </si>
  <si>
    <t>Other current payables increased from purchasing investments in associated companies.</t>
  </si>
  <si>
    <t>Other current receivables increased from the sale of associated companies.</t>
  </si>
  <si>
    <t>Dividend income decreased</t>
  </si>
  <si>
    <t>Investment sales receivable</t>
  </si>
  <si>
    <t>Cash received from sales of investments in subsidiaries decreased.</t>
  </si>
  <si>
    <t>Cash received from sales of investments in associated companies increased.</t>
  </si>
  <si>
    <t>Investments in associates decreased from transfers to investments in subsidiaries.</t>
  </si>
  <si>
    <t>Investments in subsidiaries increased from transfers from associated companies.</t>
  </si>
  <si>
    <t>Investments in associated companies increased.</t>
  </si>
  <si>
    <t>Trade and other payables increased in turnover.</t>
  </si>
  <si>
    <t>Cash paid to purchase factoring receivables</t>
  </si>
  <si>
    <t>Cash received from selling investment units in open-end funds</t>
  </si>
  <si>
    <t>Cash received from the sale of investments in subsidiaries</t>
  </si>
  <si>
    <t>cash advance investment</t>
  </si>
  <si>
    <t>Long-term loans to subsidiaries</t>
  </si>
  <si>
    <t>Cash paid to purchase right-of-use assets</t>
  </si>
  <si>
    <t>Cash received from loans from financial institutions</t>
  </si>
  <si>
    <t>Compensation for damages from lawsuits</t>
  </si>
  <si>
    <t>Cash received from capital increase in subsidiaries (from non-controlling interests)</t>
  </si>
  <si>
    <t>AT 31 DECEMBER 2023</t>
  </si>
  <si>
    <t>December 31, 2023</t>
  </si>
  <si>
    <t>FOR THE YEAR  ENDED DECEMBER 31, 2023</t>
  </si>
  <si>
    <t>STATEMENTS  OF  CHANGES  IN  SHAREHOLDERS’  EQUITY</t>
  </si>
  <si>
    <t>BAHT</t>
  </si>
  <si>
    <t>Balance as of  December 31, 2022</t>
  </si>
  <si>
    <t>Profit (Loss)</t>
  </si>
  <si>
    <t>from change</t>
  </si>
  <si>
    <t>exchange rate</t>
  </si>
  <si>
    <t>Balance as of  December 31, 2023</t>
  </si>
  <si>
    <t>Trade accounts receivable - from the sale of carbon credit certificates</t>
  </si>
  <si>
    <t>Short-term loans and accrued interest from related parties</t>
  </si>
  <si>
    <t>Short-term loans and accrued interest from other parties</t>
  </si>
  <si>
    <t>Total comprehensive income (loss) for the year</t>
  </si>
  <si>
    <t>FOR  THE YEAR ENDED DECEMBER 31, 2023</t>
  </si>
  <si>
    <t>2566</t>
  </si>
  <si>
    <t>2565</t>
  </si>
  <si>
    <t>For the year ended December 31</t>
  </si>
  <si>
    <t xml:space="preserve">     Revenue from sale  of carbon credit certificates</t>
  </si>
  <si>
    <t>Gain on sales of investments in associate</t>
  </si>
  <si>
    <t>Cost of selling carbon credit certificates</t>
  </si>
  <si>
    <t>Loss from sale of foreclosed assets</t>
  </si>
  <si>
    <t>Loss from exchange rate</t>
  </si>
  <si>
    <t>Loss from impairment of goodwill</t>
  </si>
  <si>
    <t>The accompanying notes to financial statements are an integral part of these statements</t>
  </si>
  <si>
    <t>Other comprehensive income (loss) for the Year</t>
  </si>
  <si>
    <t xml:space="preserve">Profit (loss) attributable to : </t>
  </si>
  <si>
    <t>Cash received from factoring receivables</t>
  </si>
  <si>
    <t>Cash received from investment sales</t>
  </si>
  <si>
    <t>Proceeds from sales of investments in subsidiaries</t>
  </si>
  <si>
    <t>Cash received back from short-term loans to related parties</t>
  </si>
  <si>
    <t>Cash paid to provide short-term loans to related companies</t>
  </si>
  <si>
    <t>Cash paid for loans to directors</t>
  </si>
  <si>
    <t>Profit from land transfer</t>
  </si>
  <si>
    <t>Total shareholders' equity of the company</t>
  </si>
  <si>
    <t xml:space="preserve">Total  equity </t>
  </si>
  <si>
    <t xml:space="preserve"> attributable to the</t>
  </si>
  <si>
    <t xml:space="preserve"> parent's  shareholders</t>
  </si>
  <si>
    <t xml:space="preserve">Non - </t>
  </si>
  <si>
    <t>controlling</t>
  </si>
  <si>
    <t>interests</t>
  </si>
  <si>
    <t>Loss from impairment of investment</t>
  </si>
  <si>
    <t>Profit (loss) for the year</t>
  </si>
  <si>
    <t>22,24</t>
  </si>
  <si>
    <t>29,32</t>
  </si>
  <si>
    <t>Allowance for impairment of goodwill</t>
  </si>
  <si>
    <t>Bad debt</t>
  </si>
  <si>
    <t>Profit from transfer of land to pay investment receivables</t>
  </si>
  <si>
    <t>Loss from retirement of intangible assets</t>
  </si>
  <si>
    <t xml:space="preserve">Proceeds received as collateral for debtors for renewable energy </t>
  </si>
  <si>
    <t xml:space="preserve">   - production credit certificates.</t>
  </si>
  <si>
    <t>Cash paid for long-term loans to other businesses</t>
  </si>
  <si>
    <t xml:space="preserve">Cash received from assets for sale net of payments to improve </t>
  </si>
  <si>
    <t xml:space="preserve">   - the land to be ready for sale.</t>
  </si>
  <si>
    <t>Cash paid for investment property transfer fees</t>
  </si>
  <si>
    <t>Short-term loans from related businesses</t>
  </si>
  <si>
    <t>Cash received from repayment of short-term bonds</t>
  </si>
  <si>
    <t>Cash and cash equivalents, beginning of the years</t>
  </si>
  <si>
    <t>The results differ from the translation of financial statements.</t>
  </si>
  <si>
    <t>Right of use assets (decrease)</t>
  </si>
  <si>
    <t>Lease payables decreased from right-of-use assets.</t>
  </si>
  <si>
    <t>Investment properties (increase)</t>
  </si>
  <si>
    <t>Related debtors increased</t>
  </si>
  <si>
    <t>Loss from sale of asset held for sale</t>
  </si>
  <si>
    <t>- 8 -</t>
  </si>
  <si>
    <t xml:space="preserve">    (..............................................................................................)</t>
  </si>
  <si>
    <t>- 7 -</t>
  </si>
  <si>
    <t>- 3 -</t>
  </si>
  <si>
    <t>- 4 -</t>
  </si>
  <si>
    <t>- 5 -</t>
  </si>
  <si>
    <t>- 6 -</t>
  </si>
  <si>
    <t xml:space="preserve">                      Miss Suttirat  Leeswadtrakul</t>
  </si>
  <si>
    <t>Common stock 4,549,179,515 share per share 0.68 baht</t>
  </si>
  <si>
    <t>Common stock 11,558,846,898 share per share 2.04 baht</t>
  </si>
  <si>
    <t>Common stock   24,222,023,562 shareValue per share 2.04 baht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</si>
</sst>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.00;\(#,##0.00\)"/>
    <numFmt numFmtId="167" formatCode="_(* #,##0.00_);_(* \(#,##0.00\);_(* &quot;-&quot;_);_(@_)"/>
    <numFmt numFmtId="168" formatCode="_(* #,##0_);_(* \(#,##0\);_(* &quot;-&quot;??_);_(@_)"/>
    <numFmt numFmtId="169" formatCode="#,##0\ ;\(#,##0\)"/>
    <numFmt numFmtId="170" formatCode="&quot;$&quot;#,##0_);[Red]\(&quot;$&quot;#,##0\)"/>
    <numFmt numFmtId="171" formatCode="#.\ \ "/>
    <numFmt numFmtId="172" formatCode="##.\ \ "/>
    <numFmt numFmtId="173" formatCode="###0_);[Red]\(###0\)"/>
    <numFmt numFmtId="174" formatCode="##0%"/>
    <numFmt numFmtId="175" formatCode="\ว\ \ด\ด\ด\ด\ &quot;ค.ศ.&quot;\ \ค\ค\ค\ค"/>
    <numFmt numFmtId="176" formatCode="&quot;$&quot;#,##0.00000"/>
    <numFmt numFmtId="177" formatCode="0.0%"/>
    <numFmt numFmtId="178" formatCode="&quot;฿&quot;\t#,##0_);[Red]\(&quot;฿&quot;\t#,##0\)"/>
    <numFmt numFmtId="179" formatCode="_-* #,##0_ _F_-;\-* #,##0_ _F_-;_-* &quot;-&quot;_ _F_-;_-@_-"/>
    <numFmt numFmtId="180" formatCode="_-* #,##0.00_ _F_-;\-* #,##0.00_ _F_-;_-* &quot;-&quot;??_ _F_-;_-@_-"/>
    <numFmt numFmtId="181" formatCode="_-* #,##0&quot; F&quot;_-;\-* #,##0&quot; F&quot;_-;_-* &quot;-&quot;&quot; F&quot;_-;_-@_-"/>
    <numFmt numFmtId="182" formatCode="_-* #,##0.00&quot; F&quot;_-;\-* #,##0.00&quot; F&quot;_-;_-* &quot;-&quot;??&quot; F&quot;_-;_-@_-"/>
    <numFmt numFmtId="183" formatCode="#,##0&quot;£&quot;_);[Red]\(#,##0&quot;£&quot;\)"/>
    <numFmt numFmtId="184" formatCode="_-&quot;$&quot;* #,##0.00_-;\-&quot;$&quot;* #,##0.00_-;_-&quot;$&quot;* &quot;-&quot;??_-;_-@_-"/>
    <numFmt numFmtId="185" formatCode="&quot;?&quot;#,##0.00;\-&quot;?&quot;#,##0.00"/>
    <numFmt numFmtId="186" formatCode="_-&quot;?&quot;* #,##0_-;\-&quot;?&quot;* #,##0_-;_-&quot;?&quot;* &quot;-&quot;_-;_-@_-"/>
    <numFmt numFmtId="187" formatCode="&quot;?&quot;#,##0;[Red]\-&quot;?&quot;#,##0"/>
    <numFmt numFmtId="188" formatCode="&quot;?&quot;#,##0.00;[Red]\-&quot;?&quot;#,##0.00"/>
    <numFmt numFmtId="189" formatCode="_-&quot;$&quot;* #,##0_-;\-&quot;$&quot;* #,##0_-;_-&quot;$&quot;* &quot;-&quot;_-;_-@_-"/>
    <numFmt numFmtId="190" formatCode="&quot;\&quot;#,##0.00;[Red]&quot;\&quot;\-#,##0.00"/>
    <numFmt numFmtId="191" formatCode="&quot;\&quot;#,##0;[Red]&quot;\&quot;\-#,##0"/>
    <numFmt numFmtId="192" formatCode="_(* #,##0.000_);_(* \(#,##0.000\);_(* &quot;-&quot;??_);_(@_)"/>
  </numFmts>
  <fonts count="45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i/>
      <sz val="14"/>
      <color theme="1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6"/>
      <name val="CordiaUPC"/>
      <family val="1"/>
    </font>
    <font>
      <sz val="14"/>
      <name val="AngsanaUPC"/>
      <family val="1"/>
      <charset val="222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alibri"/>
      <family val="2"/>
    </font>
    <font>
      <sz val="14"/>
      <name val="CordiaUPC"/>
      <family val="2"/>
      <charset val="22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b/>
      <sz val="8"/>
      <color indexed="8"/>
      <name val="Helv"/>
      <family val="2"/>
    </font>
    <font>
      <sz val="10"/>
      <name val="MS Sans Serif"/>
      <family val="2"/>
      <charset val="222"/>
    </font>
    <font>
      <sz val="12"/>
      <name val="ทsฒำฉ๚ล้"/>
      <charset val="136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EYInterstate Light"/>
    </font>
    <font>
      <b/>
      <u/>
      <sz val="14"/>
      <name val="Angsana New"/>
      <family val="1"/>
    </font>
    <font>
      <sz val="14"/>
      <color rgb="FF202124"/>
      <name val="Angsana New"/>
      <family val="1"/>
    </font>
    <font>
      <sz val="14"/>
      <color theme="1"/>
      <name val="Angsana New"/>
      <family val="1"/>
      <charset val="222"/>
    </font>
    <font>
      <b/>
      <sz val="15"/>
      <color theme="1"/>
      <name val="Angsana New"/>
      <family val="1"/>
    </font>
    <font>
      <i/>
      <sz val="14"/>
      <color theme="1"/>
      <name val="Angsana New"/>
      <family val="1"/>
      <charset val="222"/>
    </font>
    <font>
      <b/>
      <i/>
      <sz val="14"/>
      <color theme="1"/>
      <name val="Angsana New"/>
      <family val="1"/>
      <charset val="222"/>
    </font>
    <font>
      <i/>
      <sz val="11"/>
      <color indexed="8"/>
      <name val="Calibri"/>
      <family val="2"/>
      <charset val="22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4" fillId="0" borderId="0"/>
    <xf numFmtId="0" fontId="7" fillId="0" borderId="0"/>
    <xf numFmtId="165" fontId="7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5" fillId="0" borderId="0"/>
    <xf numFmtId="43" fontId="17" fillId="0" borderId="8">
      <alignment horizontal="right" vertical="center"/>
    </xf>
    <xf numFmtId="9" fontId="18" fillId="0" borderId="0"/>
    <xf numFmtId="0" fontId="19" fillId="0" borderId="6">
      <alignment horizontal="center"/>
    </xf>
    <xf numFmtId="0" fontId="20" fillId="0" borderId="0"/>
    <xf numFmtId="0" fontId="20" fillId="0" borderId="9" applyFill="0">
      <alignment horizontal="center"/>
      <protection locked="0"/>
    </xf>
    <xf numFmtId="0" fontId="19" fillId="0" borderId="0" applyFill="0">
      <alignment horizontal="center"/>
      <protection locked="0"/>
    </xf>
    <xf numFmtId="0" fontId="19" fillId="2" borderId="0"/>
    <xf numFmtId="0" fontId="19" fillId="0" borderId="0">
      <protection locked="0"/>
    </xf>
    <xf numFmtId="0" fontId="19" fillId="0" borderId="0"/>
    <xf numFmtId="171" fontId="19" fillId="0" borderId="0"/>
    <xf numFmtId="172" fontId="19" fillId="0" borderId="0"/>
    <xf numFmtId="0" fontId="20" fillId="3" borderId="0">
      <alignment horizontal="right"/>
    </xf>
    <xf numFmtId="0" fontId="19" fillId="0" borderId="0"/>
    <xf numFmtId="173" fontId="7" fillId="0" borderId="0" applyFill="0" applyBorder="0" applyAlignment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8" fontId="22" fillId="0" borderId="0" applyFont="0" applyFill="0" applyBorder="0" applyAlignment="0" applyProtection="0"/>
    <xf numFmtId="174" fontId="22" fillId="0" borderId="0"/>
    <xf numFmtId="3" fontId="7" fillId="0" borderId="0" applyFont="0" applyFill="0" applyBorder="0" applyAlignment="0" applyProtection="0"/>
    <xf numFmtId="0" fontId="23" fillId="0" borderId="0" applyNumberFormat="0" applyAlignment="0">
      <alignment horizontal="left"/>
    </xf>
    <xf numFmtId="175" fontId="18" fillId="0" borderId="0" applyFont="0" applyFill="0" applyBorder="0" applyAlignment="0" applyProtection="0"/>
    <xf numFmtId="176" fontId="2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7" fontId="18" fillId="0" borderId="0"/>
    <xf numFmtId="0" fontId="24" fillId="0" borderId="0" applyNumberFormat="0" applyAlignment="0">
      <alignment horizontal="left"/>
    </xf>
    <xf numFmtId="2" fontId="7" fillId="0" borderId="0" applyFont="0" applyFill="0" applyBorder="0" applyAlignment="0" applyProtection="0"/>
    <xf numFmtId="38" fontId="16" fillId="4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16" fillId="5" borderId="6" applyNumberFormat="0" applyBorder="0" applyAlignment="0" applyProtection="0"/>
    <xf numFmtId="0" fontId="26" fillId="0" borderId="0" applyNumberFormat="0" applyFont="0" applyFill="0" applyBorder="0" applyProtection="0">
      <alignment horizontal="left" vertical="center"/>
    </xf>
    <xf numFmtId="178" fontId="22" fillId="0" borderId="0" applyFont="0" applyFill="0" applyBorder="0" applyAlignment="0" applyProtection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1" fontId="27" fillId="0" borderId="0" applyFont="0" applyFill="0" applyBorder="0" applyAlignment="0" applyProtection="0"/>
    <xf numFmtId="182" fontId="27" fillId="0" borderId="0" applyFont="0" applyFill="0" applyBorder="0" applyAlignment="0" applyProtection="0"/>
    <xf numFmtId="37" fontId="28" fillId="0" borderId="0"/>
    <xf numFmtId="0" fontId="29" fillId="0" borderId="0"/>
    <xf numFmtId="0" fontId="7" fillId="0" borderId="0"/>
    <xf numFmtId="0" fontId="7" fillId="0" borderId="0"/>
    <xf numFmtId="0" fontId="21" fillId="0" borderId="0"/>
    <xf numFmtId="0" fontId="22" fillId="0" borderId="0"/>
    <xf numFmtId="0" fontId="7" fillId="0" borderId="0"/>
    <xf numFmtId="10" fontId="7" fillId="0" borderId="0" applyFont="0" applyFill="0" applyBorder="0" applyAlignment="0" applyProtection="0"/>
    <xf numFmtId="1" fontId="7" fillId="0" borderId="7" applyNumberFormat="0" applyFill="0" applyAlignment="0" applyProtection="0">
      <alignment horizontal="center" vertical="center"/>
    </xf>
    <xf numFmtId="183" fontId="7" fillId="0" borderId="0" applyNumberFormat="0" applyFill="0" applyBorder="0" applyAlignment="0" applyProtection="0">
      <alignment horizontal="left"/>
    </xf>
    <xf numFmtId="0" fontId="7" fillId="0" borderId="0"/>
    <xf numFmtId="41" fontId="7" fillId="0" borderId="0" applyFont="0" applyFill="0" applyBorder="0" applyAlignment="0" applyProtection="0"/>
    <xf numFmtId="40" fontId="30" fillId="0" borderId="0" applyBorder="0">
      <alignment horizontal="right"/>
    </xf>
    <xf numFmtId="170" fontId="31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center"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84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185" fontId="18" fillId="0" borderId="0" applyFont="0" applyFill="0" applyBorder="0" applyAlignment="0" applyProtection="0"/>
    <xf numFmtId="186" fontId="18" fillId="0" borderId="0" applyFont="0" applyFill="0" applyBorder="0" applyAlignment="0" applyProtection="0"/>
    <xf numFmtId="187" fontId="18" fillId="0" borderId="0" applyFont="0" applyFill="0" applyBorder="0" applyAlignment="0" applyProtection="0"/>
    <xf numFmtId="188" fontId="18" fillId="0" borderId="0" applyFont="0" applyFill="0" applyBorder="0" applyAlignment="0" applyProtection="0"/>
    <xf numFmtId="0" fontId="33" fillId="0" borderId="0"/>
    <xf numFmtId="0" fontId="34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6" fillId="0" borderId="0"/>
    <xf numFmtId="189" fontId="34" fillId="0" borderId="0" applyFont="0" applyFill="0" applyBorder="0" applyAlignment="0" applyProtection="0"/>
    <xf numFmtId="184" fontId="34" fillId="0" borderId="0" applyFont="0" applyFill="0" applyBorder="0" applyAlignment="0" applyProtection="0"/>
    <xf numFmtId="190" fontId="35" fillId="0" borderId="0" applyFont="0" applyFill="0" applyBorder="0" applyAlignment="0" applyProtection="0"/>
    <xf numFmtId="191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</cellStyleXfs>
  <cellXfs count="215">
    <xf numFmtId="0" fontId="0" fillId="0" borderId="0" xfId="0"/>
    <xf numFmtId="43" fontId="3" fillId="0" borderId="0" xfId="1" applyFont="1" applyFill="1" applyAlignment="1">
      <alignment horizontal="right"/>
    </xf>
    <xf numFmtId="43" fontId="4" fillId="0" borderId="0" xfId="1" applyFont="1" applyFill="1" applyAlignment="1">
      <alignment horizontal="center"/>
    </xf>
    <xf numFmtId="0" fontId="6" fillId="0" borderId="0" xfId="0" applyFont="1"/>
    <xf numFmtId="43" fontId="3" fillId="0" borderId="0" xfId="1" applyFont="1" applyFill="1" applyAlignment="1">
      <alignment horizontal="center"/>
    </xf>
    <xf numFmtId="0" fontId="3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43" fontId="4" fillId="0" borderId="0" xfId="1" applyFont="1" applyFill="1"/>
    <xf numFmtId="49" fontId="4" fillId="0" borderId="0" xfId="2" applyNumberFormat="1" applyFont="1"/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43" fontId="3" fillId="0" borderId="1" xfId="1" quotePrefix="1" applyFont="1" applyFill="1" applyBorder="1" applyAlignment="1">
      <alignment horizontal="center"/>
    </xf>
    <xf numFmtId="43" fontId="4" fillId="0" borderId="0" xfId="1" applyFont="1" applyFill="1" applyBorder="1" applyAlignment="1">
      <alignment horizontal="center" vertical="top" wrapText="1"/>
    </xf>
    <xf numFmtId="43" fontId="5" fillId="0" borderId="0" xfId="1" applyFont="1" applyFill="1" applyAlignment="1">
      <alignment horizontal="center"/>
    </xf>
    <xf numFmtId="49" fontId="3" fillId="0" borderId="0" xfId="2" applyNumberFormat="1" applyFont="1"/>
    <xf numFmtId="43" fontId="5" fillId="0" borderId="0" xfId="1" applyFont="1" applyFill="1" applyAlignment="1">
      <alignment horizontal="right"/>
    </xf>
    <xf numFmtId="43" fontId="6" fillId="0" borderId="0" xfId="1" applyFont="1" applyFill="1"/>
    <xf numFmtId="43" fontId="4" fillId="0" borderId="0" xfId="1" applyFont="1" applyFill="1" applyAlignment="1">
      <alignment horizontal="right"/>
    </xf>
    <xf numFmtId="43" fontId="6" fillId="0" borderId="0" xfId="1" applyFont="1" applyFill="1" applyBorder="1" applyAlignment="1">
      <alignment horizontal="center"/>
    </xf>
    <xf numFmtId="43" fontId="4" fillId="0" borderId="2" xfId="1" applyFont="1" applyFill="1" applyBorder="1" applyAlignment="1">
      <alignment horizontal="right"/>
    </xf>
    <xf numFmtId="43" fontId="4" fillId="0" borderId="4" xfId="1" applyFont="1" applyFill="1" applyBorder="1" applyAlignment="1">
      <alignment horizontal="right"/>
    </xf>
    <xf numFmtId="49" fontId="10" fillId="0" borderId="0" xfId="2" applyNumberFormat="1" applyFont="1"/>
    <xf numFmtId="43" fontId="4" fillId="0" borderId="0" xfId="1" quotePrefix="1" applyFont="1" applyFill="1" applyAlignment="1">
      <alignment horizontal="center"/>
    </xf>
    <xf numFmtId="0" fontId="4" fillId="0" borderId="0" xfId="2" quotePrefix="1" applyFont="1" applyAlignment="1">
      <alignment horizontal="center"/>
    </xf>
    <xf numFmtId="43" fontId="6" fillId="0" borderId="0" xfId="1" applyFont="1" applyFill="1" applyAlignment="1"/>
    <xf numFmtId="43" fontId="6" fillId="0" borderId="2" xfId="1" applyFont="1" applyFill="1" applyBorder="1" applyAlignment="1">
      <alignment horizontal="right"/>
    </xf>
    <xf numFmtId="43" fontId="4" fillId="0" borderId="1" xfId="1" applyFont="1" applyFill="1" applyBorder="1" applyAlignment="1">
      <alignment horizontal="right"/>
    </xf>
    <xf numFmtId="43" fontId="4" fillId="0" borderId="0" xfId="1" applyFont="1" applyFill="1" applyBorder="1" applyAlignment="1">
      <alignment horizontal="right"/>
    </xf>
    <xf numFmtId="43" fontId="6" fillId="0" borderId="0" xfId="1" applyFont="1" applyFill="1" applyAlignment="1">
      <alignment horizontal="right"/>
    </xf>
    <xf numFmtId="165" fontId="4" fillId="0" borderId="0" xfId="1" applyNumberFormat="1" applyFont="1" applyFill="1" applyAlignment="1">
      <alignment horizontal="center"/>
    </xf>
    <xf numFmtId="165" fontId="6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0" xfId="1" applyNumberFormat="1" applyFont="1" applyFill="1"/>
    <xf numFmtId="165" fontId="6" fillId="0" borderId="0" xfId="1" applyNumberFormat="1" applyFont="1" applyFill="1"/>
    <xf numFmtId="43" fontId="9" fillId="0" borderId="0" xfId="1" applyFont="1" applyFill="1"/>
    <xf numFmtId="43" fontId="11" fillId="0" borderId="0" xfId="1" applyFont="1" applyFill="1" applyAlignment="1"/>
    <xf numFmtId="167" fontId="4" fillId="0" borderId="0" xfId="1" applyNumberFormat="1" applyFont="1" applyFill="1" applyBorder="1" applyAlignment="1">
      <alignment horizontal="center"/>
    </xf>
    <xf numFmtId="0" fontId="8" fillId="0" borderId="0" xfId="2" applyFont="1" applyAlignment="1">
      <alignment horizontal="center"/>
    </xf>
    <xf numFmtId="49" fontId="3" fillId="0" borderId="0" xfId="2" applyNumberFormat="1" applyFont="1" applyAlignment="1">
      <alignment horizontal="right"/>
    </xf>
    <xf numFmtId="49" fontId="12" fillId="0" borderId="0" xfId="2" applyNumberFormat="1" applyFont="1" applyAlignment="1">
      <alignment horizontal="center"/>
    </xf>
    <xf numFmtId="49" fontId="12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165" fontId="4" fillId="0" borderId="0" xfId="3" applyFont="1" applyFill="1"/>
    <xf numFmtId="49" fontId="4" fillId="0" borderId="0" xfId="2" applyNumberFormat="1" applyFont="1" applyAlignment="1">
      <alignment vertical="top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top"/>
    </xf>
    <xf numFmtId="165" fontId="4" fillId="0" borderId="0" xfId="3" applyFont="1" applyFill="1" applyAlignment="1"/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49" fontId="3" fillId="0" borderId="0" xfId="2" applyNumberFormat="1" applyFont="1" applyAlignment="1">
      <alignment vertical="top" wrapText="1"/>
    </xf>
    <xf numFmtId="167" fontId="4" fillId="0" borderId="3" xfId="1" applyNumberFormat="1" applyFont="1" applyFill="1" applyBorder="1" applyAlignment="1">
      <alignment horizontal="right"/>
    </xf>
    <xf numFmtId="167" fontId="4" fillId="0" borderId="0" xfId="1" applyNumberFormat="1" applyFont="1" applyFill="1" applyAlignment="1">
      <alignment horizontal="right"/>
    </xf>
    <xf numFmtId="167" fontId="4" fillId="0" borderId="0" xfId="1" applyNumberFormat="1" applyFont="1" applyFill="1" applyBorder="1" applyAlignment="1">
      <alignment horizontal="right"/>
    </xf>
    <xf numFmtId="167" fontId="4" fillId="0" borderId="0" xfId="1" applyNumberFormat="1" applyFont="1" applyFill="1" applyBorder="1" applyAlignment="1">
      <alignment horizontal="right" vertical="center"/>
    </xf>
    <xf numFmtId="167" fontId="4" fillId="0" borderId="1" xfId="1" applyNumberFormat="1" applyFont="1" applyFill="1" applyBorder="1" applyAlignment="1">
      <alignment horizontal="right"/>
    </xf>
    <xf numFmtId="49" fontId="3" fillId="0" borderId="0" xfId="2" applyNumberFormat="1" applyFont="1" applyAlignment="1">
      <alignment vertical="top"/>
    </xf>
    <xf numFmtId="167" fontId="4" fillId="0" borderId="5" xfId="1" applyNumberFormat="1" applyFont="1" applyFill="1" applyBorder="1" applyAlignment="1">
      <alignment horizontal="right"/>
    </xf>
    <xf numFmtId="167" fontId="4" fillId="0" borderId="4" xfId="1" applyNumberFormat="1" applyFont="1" applyFill="1" applyBorder="1" applyAlignment="1">
      <alignment horizontal="right"/>
    </xf>
    <xf numFmtId="164" fontId="4" fillId="0" borderId="0" xfId="2" applyNumberFormat="1" applyFont="1"/>
    <xf numFmtId="165" fontId="4" fillId="0" borderId="0" xfId="1" applyNumberFormat="1" applyFont="1" applyFill="1" applyBorder="1" applyAlignment="1">
      <alignment horizontal="right"/>
    </xf>
    <xf numFmtId="165" fontId="4" fillId="0" borderId="0" xfId="2" applyNumberFormat="1" applyFont="1"/>
    <xf numFmtId="0" fontId="8" fillId="0" borderId="0" xfId="2" applyFont="1"/>
    <xf numFmtId="168" fontId="4" fillId="0" borderId="0" xfId="2" applyNumberFormat="1" applyFont="1"/>
    <xf numFmtId="43" fontId="4" fillId="0" borderId="0" xfId="2" applyNumberFormat="1" applyFont="1"/>
    <xf numFmtId="0" fontId="4" fillId="0" borderId="0" xfId="2" quotePrefix="1" applyFont="1"/>
    <xf numFmtId="0" fontId="4" fillId="0" borderId="0" xfId="2" applyFont="1" applyAlignment="1">
      <alignment horizontal="center" vertical="top"/>
    </xf>
    <xf numFmtId="49" fontId="3" fillId="0" borderId="0" xfId="0" applyNumberFormat="1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167" fontId="4" fillId="0" borderId="0" xfId="1" applyNumberFormat="1" applyFont="1" applyFill="1"/>
    <xf numFmtId="167" fontId="4" fillId="0" borderId="0" xfId="1" applyNumberFormat="1" applyFont="1" applyFill="1" applyAlignment="1">
      <alignment horizontal="center" vertical="top"/>
    </xf>
    <xf numFmtId="0" fontId="4" fillId="0" borderId="0" xfId="0" applyFont="1"/>
    <xf numFmtId="49" fontId="4" fillId="0" borderId="0" xfId="0" applyNumberFormat="1" applyFont="1"/>
    <xf numFmtId="0" fontId="4" fillId="0" borderId="0" xfId="0" applyFont="1" applyAlignment="1">
      <alignment horizontal="center"/>
    </xf>
    <xf numFmtId="167" fontId="4" fillId="0" borderId="0" xfId="1" applyNumberFormat="1" applyFont="1" applyFill="1" applyAlignment="1">
      <alignment horizontal="center"/>
    </xf>
    <xf numFmtId="164" fontId="4" fillId="0" borderId="0" xfId="0" applyNumberFormat="1" applyFont="1"/>
    <xf numFmtId="49" fontId="3" fillId="0" borderId="0" xfId="0" applyNumberFormat="1" applyFont="1" applyAlignment="1">
      <alignment vertical="top" wrapText="1"/>
    </xf>
    <xf numFmtId="168" fontId="4" fillId="0" borderId="0" xfId="3" applyNumberFormat="1" applyFont="1" applyFill="1"/>
    <xf numFmtId="49" fontId="4" fillId="0" borderId="0" xfId="0" applyNumberFormat="1" applyFont="1" applyAlignment="1">
      <alignment vertical="top" wrapText="1"/>
    </xf>
    <xf numFmtId="167" fontId="4" fillId="0" borderId="5" xfId="1" applyNumberFormat="1" applyFont="1" applyFill="1" applyBorder="1" applyAlignment="1">
      <alignment horizontal="center"/>
    </xf>
    <xf numFmtId="49" fontId="3" fillId="0" borderId="0" xfId="2" applyNumberFormat="1" applyFont="1" applyAlignment="1">
      <alignment horizontal="center"/>
    </xf>
    <xf numFmtId="43" fontId="3" fillId="0" borderId="0" xfId="1" quotePrefix="1" applyFont="1" applyFill="1" applyAlignment="1">
      <alignment horizontal="center"/>
    </xf>
    <xf numFmtId="0" fontId="3" fillId="0" borderId="0" xfId="2" quotePrefix="1" applyFont="1" applyAlignment="1">
      <alignment horizontal="center"/>
    </xf>
    <xf numFmtId="0" fontId="5" fillId="0" borderId="0" xfId="2" quotePrefix="1" applyFont="1" applyAlignment="1">
      <alignment horizontal="center"/>
    </xf>
    <xf numFmtId="49" fontId="13" fillId="0" borderId="0" xfId="2" quotePrefix="1" applyNumberFormat="1" applyFont="1"/>
    <xf numFmtId="165" fontId="4" fillId="0" borderId="1" xfId="1" applyNumberFormat="1" applyFont="1" applyFill="1" applyBorder="1" applyAlignment="1">
      <alignment horizontal="right"/>
    </xf>
    <xf numFmtId="49" fontId="13" fillId="0" borderId="0" xfId="2" applyNumberFormat="1" applyFont="1"/>
    <xf numFmtId="165" fontId="4" fillId="0" borderId="2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 vertical="center"/>
    </xf>
    <xf numFmtId="0" fontId="5" fillId="0" borderId="0" xfId="0" applyFo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Alignment="1"/>
    <xf numFmtId="0" fontId="3" fillId="0" borderId="0" xfId="0" applyFont="1"/>
    <xf numFmtId="165" fontId="6" fillId="0" borderId="0" xfId="1" applyNumberFormat="1" applyFont="1" applyFill="1" applyAlignment="1">
      <alignment horizontal="right"/>
    </xf>
    <xf numFmtId="166" fontId="4" fillId="0" borderId="0" xfId="0" applyNumberFormat="1" applyFont="1"/>
    <xf numFmtId="192" fontId="4" fillId="0" borderId="4" xfId="1" applyNumberFormat="1" applyFont="1" applyFill="1" applyBorder="1" applyAlignment="1">
      <alignment horizontal="right"/>
    </xf>
    <xf numFmtId="192" fontId="4" fillId="0" borderId="0" xfId="1" applyNumberFormat="1" applyFont="1" applyFill="1" applyAlignment="1">
      <alignment horizontal="right"/>
    </xf>
    <xf numFmtId="192" fontId="4" fillId="0" borderId="0" xfId="1" applyNumberFormat="1" applyFont="1" applyFill="1" applyAlignment="1">
      <alignment horizontal="center"/>
    </xf>
    <xf numFmtId="165" fontId="6" fillId="0" borderId="0" xfId="1" applyNumberFormat="1" applyFont="1" applyFill="1" applyBorder="1" applyAlignment="1">
      <alignment horizontal="right"/>
    </xf>
    <xf numFmtId="0" fontId="6" fillId="0" borderId="0" xfId="2" applyFont="1"/>
    <xf numFmtId="49" fontId="8" fillId="0" borderId="0" xfId="2" applyNumberFormat="1" applyFont="1"/>
    <xf numFmtId="167" fontId="6" fillId="0" borderId="0" xfId="2" applyNumberFormat="1" applyFont="1"/>
    <xf numFmtId="49" fontId="4" fillId="0" borderId="0" xfId="2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49" fontId="9" fillId="0" borderId="0" xfId="2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7" fontId="4" fillId="0" borderId="0" xfId="2" applyNumberFormat="1" applyFont="1" applyAlignment="1">
      <alignment horizontal="right"/>
    </xf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164" fontId="4" fillId="0" borderId="0" xfId="2" applyNumberFormat="1" applyFont="1" applyAlignment="1">
      <alignment horizontal="right"/>
    </xf>
    <xf numFmtId="43" fontId="4" fillId="0" borderId="0" xfId="1" quotePrefix="1" applyFont="1" applyFill="1" applyBorder="1" applyAlignment="1">
      <alignment horizontal="center"/>
    </xf>
    <xf numFmtId="43" fontId="6" fillId="0" borderId="0" xfId="1" quotePrefix="1" applyFont="1" applyFill="1" applyBorder="1" applyAlignment="1">
      <alignment horizontal="center"/>
    </xf>
    <xf numFmtId="43" fontId="4" fillId="0" borderId="3" xfId="1" applyFont="1" applyFill="1" applyBorder="1" applyAlignment="1">
      <alignment horizontal="right"/>
    </xf>
    <xf numFmtId="43" fontId="4" fillId="0" borderId="5" xfId="1" applyFont="1" applyFill="1" applyBorder="1" applyAlignment="1">
      <alignment horizontal="right"/>
    </xf>
    <xf numFmtId="168" fontId="6" fillId="0" borderId="0" xfId="4" applyNumberFormat="1" applyFont="1" applyFill="1" applyAlignment="1"/>
    <xf numFmtId="165" fontId="4" fillId="0" borderId="0" xfId="4" applyFont="1" applyFill="1" applyAlignment="1">
      <alignment horizontal="center"/>
    </xf>
    <xf numFmtId="168" fontId="4" fillId="0" borderId="0" xfId="4" applyNumberFormat="1" applyFont="1" applyFill="1" applyAlignment="1"/>
    <xf numFmtId="168" fontId="4" fillId="0" borderId="0" xfId="4" applyNumberFormat="1" applyFont="1" applyFill="1" applyBorder="1" applyAlignment="1">
      <alignment horizontal="right" vertical="center"/>
    </xf>
    <xf numFmtId="169" fontId="4" fillId="0" borderId="0" xfId="2" applyNumberFormat="1" applyFont="1" applyAlignment="1">
      <alignment horizontal="right"/>
    </xf>
    <xf numFmtId="168" fontId="6" fillId="0" borderId="5" xfId="1" applyNumberFormat="1" applyFont="1" applyFill="1" applyBorder="1"/>
    <xf numFmtId="168" fontId="6" fillId="0" borderId="0" xfId="1" applyNumberFormat="1" applyFont="1" applyFill="1" applyBorder="1" applyAlignment="1">
      <alignment horizontal="right"/>
    </xf>
    <xf numFmtId="168" fontId="6" fillId="0" borderId="4" xfId="1" applyNumberFormat="1" applyFont="1" applyFill="1" applyBorder="1" applyAlignment="1">
      <alignment horizontal="right"/>
    </xf>
    <xf numFmtId="168" fontId="4" fillId="0" borderId="0" xfId="1" applyNumberFormat="1" applyFont="1" applyFill="1"/>
    <xf numFmtId="168" fontId="4" fillId="0" borderId="4" xfId="1" applyNumberFormat="1" applyFont="1" applyFill="1" applyBorder="1" applyAlignment="1">
      <alignment horizontal="right"/>
    </xf>
    <xf numFmtId="49" fontId="6" fillId="0" borderId="0" xfId="66" applyNumberFormat="1" applyFont="1"/>
    <xf numFmtId="0" fontId="6" fillId="0" borderId="0" xfId="66" applyFont="1"/>
    <xf numFmtId="49" fontId="5" fillId="0" borderId="0" xfId="66" applyNumberFormat="1" applyFont="1" applyAlignment="1">
      <alignment horizontal="center"/>
    </xf>
    <xf numFmtId="0" fontId="5" fillId="0" borderId="0" xfId="66" applyFont="1"/>
    <xf numFmtId="0" fontId="5" fillId="0" borderId="0" xfId="66" applyFont="1" applyAlignment="1">
      <alignment horizontal="center"/>
    </xf>
    <xf numFmtId="164" fontId="6" fillId="0" borderId="0" xfId="5" applyNumberFormat="1" applyFont="1" applyAlignment="1">
      <alignment horizontal="right"/>
    </xf>
    <xf numFmtId="49" fontId="5" fillId="0" borderId="0" xfId="66" applyNumberFormat="1" applyFont="1"/>
    <xf numFmtId="0" fontId="40" fillId="0" borderId="0" xfId="6" applyFont="1"/>
    <xf numFmtId="165" fontId="6" fillId="0" borderId="0" xfId="3" applyFont="1" applyFill="1" applyAlignment="1"/>
    <xf numFmtId="49" fontId="6" fillId="0" borderId="0" xfId="66" applyNumberFormat="1" applyFont="1" applyAlignment="1">
      <alignment horizontal="left"/>
    </xf>
    <xf numFmtId="165" fontId="6" fillId="0" borderId="0" xfId="3" applyFont="1" applyFill="1" applyBorder="1" applyAlignment="1">
      <alignment horizontal="center"/>
    </xf>
    <xf numFmtId="168" fontId="6" fillId="0" borderId="0" xfId="66" applyNumberFormat="1" applyFont="1"/>
    <xf numFmtId="164" fontId="6" fillId="0" borderId="0" xfId="66" applyNumberFormat="1" applyFont="1" applyAlignment="1">
      <alignment horizontal="right"/>
    </xf>
    <xf numFmtId="164" fontId="6" fillId="0" borderId="0" xfId="66" applyNumberFormat="1" applyFont="1"/>
    <xf numFmtId="164" fontId="6" fillId="0" borderId="0" xfId="66" applyNumberFormat="1" applyFont="1" applyAlignment="1">
      <alignment horizontal="center"/>
    </xf>
    <xf numFmtId="49" fontId="6" fillId="0" borderId="0" xfId="2" applyNumberFormat="1" applyFont="1"/>
    <xf numFmtId="0" fontId="5" fillId="0" borderId="0" xfId="102" applyFont="1"/>
    <xf numFmtId="0" fontId="6" fillId="0" borderId="0" xfId="102" applyFont="1"/>
    <xf numFmtId="0" fontId="10" fillId="0" borderId="0" xfId="66" applyFont="1"/>
    <xf numFmtId="164" fontId="10" fillId="0" borderId="0" xfId="66" applyNumberFormat="1" applyFont="1" applyAlignment="1">
      <alignment horizontal="center"/>
    </xf>
    <xf numFmtId="49" fontId="13" fillId="0" borderId="0" xfId="0" applyNumberFormat="1" applyFont="1"/>
    <xf numFmtId="43" fontId="6" fillId="0" borderId="5" xfId="66" applyNumberFormat="1" applyFont="1" applyBorder="1"/>
    <xf numFmtId="49" fontId="5" fillId="0" borderId="0" xfId="2" applyNumberFormat="1" applyFont="1"/>
    <xf numFmtId="49" fontId="41" fillId="0" borderId="0" xfId="66" applyNumberFormat="1" applyFont="1"/>
    <xf numFmtId="0" fontId="21" fillId="0" borderId="0" xfId="66"/>
    <xf numFmtId="49" fontId="10" fillId="0" borderId="0" xfId="66" applyNumberFormat="1" applyFont="1"/>
    <xf numFmtId="0" fontId="6" fillId="0" borderId="0" xfId="66" quotePrefix="1" applyFont="1"/>
    <xf numFmtId="0" fontId="10" fillId="0" borderId="0" xfId="66" applyFont="1" applyAlignment="1">
      <alignment horizontal="right"/>
    </xf>
    <xf numFmtId="165" fontId="5" fillId="0" borderId="0" xfId="1" applyNumberFormat="1" applyFont="1" applyFill="1" applyAlignment="1">
      <alignment horizontal="center"/>
    </xf>
    <xf numFmtId="165" fontId="5" fillId="0" borderId="2" xfId="1" applyNumberFormat="1" applyFont="1" applyFill="1" applyBorder="1" applyAlignment="1">
      <alignment horizontal="center"/>
    </xf>
    <xf numFmtId="165" fontId="5" fillId="0" borderId="1" xfId="1" quotePrefix="1" applyNumberFormat="1" applyFont="1" applyFill="1" applyBorder="1" applyAlignment="1">
      <alignment horizontal="center"/>
    </xf>
    <xf numFmtId="165" fontId="5" fillId="0" borderId="0" xfId="1" quotePrefix="1" applyNumberFormat="1" applyFont="1" applyFill="1" applyAlignment="1">
      <alignment horizontal="center"/>
    </xf>
    <xf numFmtId="165" fontId="6" fillId="0" borderId="0" xfId="1" applyNumberFormat="1" applyFont="1" applyFill="1" applyAlignment="1"/>
    <xf numFmtId="165" fontId="6" fillId="0" borderId="0" xfId="1" applyNumberFormat="1" applyFont="1" applyFill="1" applyBorder="1" applyAlignment="1"/>
    <xf numFmtId="165" fontId="6" fillId="0" borderId="0" xfId="1" applyNumberFormat="1" applyFont="1" applyFill="1" applyBorder="1" applyAlignment="1">
      <alignment horizontal="left"/>
    </xf>
    <xf numFmtId="165" fontId="6" fillId="0" borderId="0" xfId="1" applyNumberFormat="1" applyFont="1" applyFill="1" applyAlignment="1">
      <alignment horizontal="left"/>
    </xf>
    <xf numFmtId="165" fontId="6" fillId="0" borderId="0" xfId="1" applyNumberFormat="1" applyFont="1" applyFill="1" applyAlignment="1">
      <alignment horizontal="center"/>
    </xf>
    <xf numFmtId="165" fontId="5" fillId="0" borderId="0" xfId="1" applyNumberFormat="1" applyFont="1" applyFill="1" applyAlignment="1">
      <alignment horizontal="right"/>
    </xf>
    <xf numFmtId="165" fontId="6" fillId="0" borderId="1" xfId="1" applyNumberFormat="1" applyFont="1" applyFill="1" applyBorder="1" applyAlignment="1">
      <alignment horizontal="left"/>
    </xf>
    <xf numFmtId="165" fontId="6" fillId="0" borderId="1" xfId="1" applyNumberFormat="1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center"/>
    </xf>
    <xf numFmtId="165" fontId="10" fillId="0" borderId="0" xfId="1" applyNumberFormat="1" applyFont="1" applyFill="1" applyAlignment="1">
      <alignment horizontal="center"/>
    </xf>
    <xf numFmtId="165" fontId="5" fillId="0" borderId="0" xfId="1" applyNumberFormat="1" applyFont="1" applyFill="1"/>
    <xf numFmtId="165" fontId="5" fillId="0" borderId="5" xfId="1" applyNumberFormat="1" applyFont="1" applyFill="1" applyBorder="1" applyAlignment="1">
      <alignment horizontal="right"/>
    </xf>
    <xf numFmtId="165" fontId="21" fillId="0" borderId="0" xfId="1" applyNumberFormat="1" applyFont="1" applyFill="1"/>
    <xf numFmtId="165" fontId="4" fillId="0" borderId="0" xfId="1" quotePrefix="1" applyNumberFormat="1" applyFont="1" applyFill="1" applyAlignment="1">
      <alignment horizontal="center"/>
    </xf>
    <xf numFmtId="0" fontId="42" fillId="0" borderId="0" xfId="66" applyFont="1" applyAlignment="1">
      <alignment horizontal="center"/>
    </xf>
    <xf numFmtId="0" fontId="43" fillId="0" borderId="0" xfId="66" applyFont="1" applyAlignment="1">
      <alignment horizontal="center"/>
    </xf>
    <xf numFmtId="0" fontId="42" fillId="0" borderId="0" xfId="5" applyFont="1" applyAlignment="1">
      <alignment horizontal="center"/>
    </xf>
    <xf numFmtId="0" fontId="42" fillId="0" borderId="0" xfId="3" applyNumberFormat="1" applyFont="1" applyFill="1" applyAlignment="1">
      <alignment horizontal="center"/>
    </xf>
    <xf numFmtId="0" fontId="42" fillId="0" borderId="0" xfId="3" applyNumberFormat="1" applyFont="1" applyFill="1" applyBorder="1" applyAlignment="1">
      <alignment horizontal="center"/>
    </xf>
    <xf numFmtId="0" fontId="44" fillId="0" borderId="0" xfId="66" applyFont="1" applyAlignment="1">
      <alignment horizontal="center"/>
    </xf>
    <xf numFmtId="0" fontId="42" fillId="0" borderId="0" xfId="0" applyFont="1" applyAlignment="1">
      <alignment horizontal="center"/>
    </xf>
    <xf numFmtId="0" fontId="4" fillId="0" borderId="0" xfId="2" applyFont="1" applyAlignment="1">
      <alignment horizontal="left"/>
    </xf>
    <xf numFmtId="0" fontId="38" fillId="0" borderId="0" xfId="2" applyFont="1" applyAlignment="1">
      <alignment horizontal="center"/>
    </xf>
    <xf numFmtId="49" fontId="38" fillId="0" borderId="0" xfId="2" applyNumberFormat="1" applyFont="1" applyAlignment="1">
      <alignment horizontal="center"/>
    </xf>
    <xf numFmtId="49" fontId="3" fillId="0" borderId="0" xfId="2" applyNumberFormat="1" applyFont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3" fontId="4" fillId="0" borderId="0" xfId="1" quotePrefix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49" fontId="4" fillId="0" borderId="0" xfId="2" applyNumberFormat="1" applyFont="1" applyAlignment="1">
      <alignment horizontal="right"/>
    </xf>
    <xf numFmtId="0" fontId="3" fillId="0" borderId="0" xfId="2" applyFont="1" applyAlignment="1">
      <alignment horizontal="center"/>
    </xf>
    <xf numFmtId="49" fontId="12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2" applyFont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/>
    </xf>
    <xf numFmtId="49" fontId="5" fillId="0" borderId="0" xfId="66" applyNumberFormat="1" applyFont="1" applyAlignment="1">
      <alignment horizontal="center"/>
    </xf>
    <xf numFmtId="165" fontId="5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horizontal="center"/>
    </xf>
    <xf numFmtId="49" fontId="6" fillId="0" borderId="0" xfId="66" quotePrefix="1" applyNumberFormat="1" applyFont="1" applyAlignment="1">
      <alignment horizontal="center"/>
    </xf>
    <xf numFmtId="49" fontId="6" fillId="0" borderId="0" xfId="66" applyNumberFormat="1" applyFont="1" applyAlignment="1">
      <alignment horizontal="center"/>
    </xf>
    <xf numFmtId="0" fontId="5" fillId="0" borderId="0" xfId="66" applyFont="1" applyAlignment="1">
      <alignment horizontal="center" vertical="center"/>
    </xf>
    <xf numFmtId="49" fontId="5" fillId="0" borderId="0" xfId="66" quotePrefix="1" applyNumberFormat="1" applyFont="1" applyAlignment="1">
      <alignment horizontal="center"/>
    </xf>
    <xf numFmtId="165" fontId="5" fillId="0" borderId="0" xfId="1" applyNumberFormat="1" applyFont="1" applyFill="1" applyAlignment="1">
      <alignment horizontal="center"/>
    </xf>
  </cellXfs>
  <cellStyles count="103">
    <cellStyle name="594941.25" xfId="17" xr:uid="{8FD7F2DB-D592-4C46-B4CE-B16CF1CB6723}"/>
    <cellStyle name="75" xfId="18" xr:uid="{1327C7E5-E5ED-4C86-A2FF-1F2D99AF428C}"/>
    <cellStyle name="AA FRAME" xfId="19" xr:uid="{B4EBF5F8-CD49-4B70-A8AA-287662F7FF5F}"/>
    <cellStyle name="AA HEADING" xfId="20" xr:uid="{644E3515-3107-4582-9A45-A7242BA365CB}"/>
    <cellStyle name="AA INITIALS" xfId="21" xr:uid="{32F2EF82-0C74-40EA-BD20-93917E2226B6}"/>
    <cellStyle name="AA INPUT" xfId="22" xr:uid="{34E0512E-F8F2-4540-BC6F-DF6A8FF04B50}"/>
    <cellStyle name="AA LOCK" xfId="23" xr:uid="{E8882950-33E3-4485-9D63-CCCE4FA366FE}"/>
    <cellStyle name="AA MGR NAME" xfId="24" xr:uid="{A9152992-4DA9-4DA5-8669-424D0EBD040C}"/>
    <cellStyle name="AA NORMAL" xfId="25" xr:uid="{7DA5C52A-9380-4C09-9FD8-68BA3677E7B6}"/>
    <cellStyle name="AA NUMBER" xfId="26" xr:uid="{4A67C0A8-0A90-4C1C-A533-0FF5B87F0823}"/>
    <cellStyle name="AA NUMBER2" xfId="27" xr:uid="{88BA1733-4A7D-455B-ABD2-C1754E75A30A}"/>
    <cellStyle name="AA QUESTION" xfId="28" xr:uid="{44804F0C-C792-43CD-A037-41999FDDE470}"/>
    <cellStyle name="AA SHADE" xfId="29" xr:uid="{C50D0C4F-5EE7-4B31-8C09-4326A138B430}"/>
    <cellStyle name="Calc Currency (0)" xfId="30" xr:uid="{97D765E3-9252-44A9-A96D-384CCDBBCC11}"/>
    <cellStyle name="Comma" xfId="1" builtinId="3"/>
    <cellStyle name="Comma 10" xfId="10" xr:uid="{DDE06554-81C5-4118-94E5-02A19D60B56D}"/>
    <cellStyle name="Comma 10 2" xfId="11" xr:uid="{A5F6D4CF-45E5-4368-B339-E4094F66DAB6}"/>
    <cellStyle name="Comma 10 2 2" xfId="3" xr:uid="{9F762016-DE13-4F6B-BFA8-59AE09368131}"/>
    <cellStyle name="Comma 10 2 2 2" xfId="13" xr:uid="{4F23D481-17DE-42C6-AB22-FC5CCE870A7D}"/>
    <cellStyle name="Comma 10 2 3" xfId="33" xr:uid="{26DC0662-D6BA-4CF5-8BEB-7DC93AA64BB1}"/>
    <cellStyle name="Comma 10 3" xfId="4" xr:uid="{A4A489B3-A120-46E6-872A-E77B4AF9DF40}"/>
    <cellStyle name="Comma 10 3 2" xfId="12" xr:uid="{5061ECB5-4619-414B-97C4-E6127298DB3E}"/>
    <cellStyle name="Comma 10 4" xfId="32" xr:uid="{5C7D9FB2-0626-4DF1-9B7C-D6766752481A}"/>
    <cellStyle name="Comma 16 2" xfId="7" xr:uid="{C3365CE6-BB3D-47C1-B6BE-011CED7D2502}"/>
    <cellStyle name="Comma 16 2 2" xfId="34" xr:uid="{B73D94EE-4A44-47F4-AE0A-C6181D033DA0}"/>
    <cellStyle name="Comma 16 2 3" xfId="14" xr:uid="{71F24BC3-B9E6-4F07-B371-A29EA69353B3}"/>
    <cellStyle name="Comma 2" xfId="35" xr:uid="{F88E359D-0C1E-4AA1-84E7-AD6CE5759034}"/>
    <cellStyle name="Comma 2 2" xfId="36" xr:uid="{108C94F2-C827-4395-A09D-155D81753F55}"/>
    <cellStyle name="Comma 3" xfId="37" xr:uid="{6E597E67-CCDE-47D9-BD8A-F8149F5D862F}"/>
    <cellStyle name="Comma 3 2" xfId="38" xr:uid="{59F9336D-C3AA-4B12-AFAD-89CEBCDD2405}"/>
    <cellStyle name="Comma 4" xfId="39" xr:uid="{9E9F7E2E-9A54-445F-BDE5-D27DC6D1243C}"/>
    <cellStyle name="Comma 5" xfId="40" xr:uid="{EF156C57-99FD-4DF5-AA6D-FE3179B226FD}"/>
    <cellStyle name="Comma 6" xfId="31" xr:uid="{0C8B0A48-756F-49C6-9485-C0F97BF8F888}"/>
    <cellStyle name="Comma 6 2" xfId="100" xr:uid="{86BFBAA1-3C1E-452B-9D40-B1783AA4A46B}"/>
    <cellStyle name="Comma 7" xfId="81" xr:uid="{A3CE5D32-02D9-48FB-9118-0ACE2DCF8DCD}"/>
    <cellStyle name="Comma 7 2" xfId="101" xr:uid="{E336791B-72D7-40D3-A8DE-E6878158787E}"/>
    <cellStyle name="Comma 8" xfId="97" xr:uid="{F8B00624-AFCC-4211-9FCE-DF2EE692ABE4}"/>
    <cellStyle name="Comma 9" xfId="9" xr:uid="{28E034BD-F42B-4B81-A6C4-EDEBA0E31D8B}"/>
    <cellStyle name="comma zerodec" xfId="41" xr:uid="{0BDA0F33-6867-408F-94F7-DC53E6277D9F}"/>
    <cellStyle name="Comma0" xfId="42" xr:uid="{6646ABCF-8008-4835-A0A0-21309D163649}"/>
    <cellStyle name="Copied" xfId="43" xr:uid="{1013577D-6194-4924-8F27-52BFF3F41C46}"/>
    <cellStyle name="Currency0" xfId="44" xr:uid="{8EB2D523-A16D-47FD-8766-B73F91F95BE2}"/>
    <cellStyle name="Currency1" xfId="45" xr:uid="{0967F498-47E0-4A9C-B151-A63FB9918663}"/>
    <cellStyle name="Date" xfId="46" xr:uid="{3CCF8451-4F22-43F5-B089-928CB251F2B3}"/>
    <cellStyle name="Dezimal [0]_35ERI8T2gbIEMixb4v26icuOo" xfId="47" xr:uid="{60D42F1F-6EE3-45B1-92D6-DFB571E45359}"/>
    <cellStyle name="Dezimal_35ERI8T2gbIEMixb4v26icuOo" xfId="48" xr:uid="{4FBBFB8A-7E7F-4579-B61C-AC1361F4BA82}"/>
    <cellStyle name="Dollar (zero dec)" xfId="49" xr:uid="{B8071DD5-4D5B-47B6-BFDD-58A7994E7AB2}"/>
    <cellStyle name="Entered" xfId="50" xr:uid="{258ABB7C-8A3B-4414-9B99-E2A7324BADF1}"/>
    <cellStyle name="Fixed" xfId="51" xr:uid="{CFDB3101-0CC8-4786-9A5D-B8ECF4687EE9}"/>
    <cellStyle name="Grey" xfId="52" xr:uid="{59C4BCEE-C8F9-4956-ADB3-40C3645459F2}"/>
    <cellStyle name="Header1" xfId="53" xr:uid="{1AD17F12-5F25-4E74-A5A7-F48858681E3B}"/>
    <cellStyle name="Header2" xfId="54" xr:uid="{2346BB2B-BD7E-4CC2-B594-99CF4666134A}"/>
    <cellStyle name="Input [yellow]" xfId="55" xr:uid="{C0E213F6-BA8F-4252-99EC-66AB77FAC126}"/>
    <cellStyle name="left" xfId="56" xr:uid="{23B4F0E4-851D-41EF-BF73-500BC78D4767}"/>
    <cellStyle name="Migliaia (0)" xfId="57" xr:uid="{70012A78-B225-4B0D-827A-E3A372A071F0}"/>
    <cellStyle name="Milliers [0]_laroux" xfId="58" xr:uid="{62D7C6F3-8855-4F29-8487-266B121DCB53}"/>
    <cellStyle name="Milliers_laroux" xfId="59" xr:uid="{4E0B0D2A-2C12-42AE-B401-3CF511664B04}"/>
    <cellStyle name="Monétaire [0]_laroux" xfId="60" xr:uid="{2A5A3868-E419-4463-AAA0-D0AD90C3A34B}"/>
    <cellStyle name="Monétaire_laroux" xfId="61" xr:uid="{B8063FE1-B178-4552-859D-30FF150431FA}"/>
    <cellStyle name="no dec" xfId="62" xr:uid="{310BCFD8-E600-4F10-90B8-55C1BDE78346}"/>
    <cellStyle name="Normal" xfId="0" builtinId="0"/>
    <cellStyle name="Normal - Style1" xfId="63" xr:uid="{2ACAF176-4C79-42A4-B3E5-592630AC6BB3}"/>
    <cellStyle name="Normal 111 2" xfId="15" xr:uid="{D16E2711-5E58-4E9C-BEE9-B4676D2B1327}"/>
    <cellStyle name="Normal 2" xfId="2" xr:uid="{34E062A2-47F4-446A-B2D0-16C98F263E27}"/>
    <cellStyle name="Normal 2 2" xfId="65" xr:uid="{DB7ACFCB-B7A6-486C-82BF-C1CBF29368F1}"/>
    <cellStyle name="Normal 2 3" xfId="64" xr:uid="{B2880A5D-6804-4AD0-8221-38068E42B365}"/>
    <cellStyle name="Normal 2 4" xfId="99" xr:uid="{27E5DE93-3432-45FC-A0AD-9EF394E7EB74}"/>
    <cellStyle name="Normal 3" xfId="66" xr:uid="{BDA1C004-7276-4B74-A57B-2653B601B2D2}"/>
    <cellStyle name="Normal 3 2" xfId="6" xr:uid="{E1460130-3085-46B4-A1A3-3C97DE6A649D}"/>
    <cellStyle name="Normal 4" xfId="67" xr:uid="{6EEFDE5B-353E-4A28-AB77-4A412D1A9456}"/>
    <cellStyle name="Normal 5" xfId="68" xr:uid="{00913AA4-5872-41B8-AA6E-9C19F1F7DF5E}"/>
    <cellStyle name="Normal 6" xfId="98" xr:uid="{1F37AF8E-CDDF-4375-9C82-0C1DD059EED1}"/>
    <cellStyle name="Normal 7" xfId="8" xr:uid="{27D94DE4-B4B2-4ED4-A2F1-35FC7D08F127}"/>
    <cellStyle name="Normal 8" xfId="16" xr:uid="{744BF8D7-2F95-4E17-9557-94CFF61090C0}"/>
    <cellStyle name="Normal_BL" xfId="5" xr:uid="{F0AEC520-F7D0-4636-AC50-A48AAAE3B12B}"/>
    <cellStyle name="Percent [2]" xfId="69" xr:uid="{BCC8856C-50E6-4DCC-9B9A-0DDEAEDC4CA3}"/>
    <cellStyle name="Quantity" xfId="70" xr:uid="{B7C24CDB-C0BB-44C6-832F-5B51410FBE9C}"/>
    <cellStyle name="RevList" xfId="71" xr:uid="{3D4639BF-D8BD-4257-BC34-C42A07A93092}"/>
    <cellStyle name="Standard_Data" xfId="72" xr:uid="{49E73E0D-8768-40E0-96A8-4C0CCFA00237}"/>
    <cellStyle name="Style 1" xfId="73" xr:uid="{94095A18-B472-4695-95FA-2A8F6F345EC6}"/>
    <cellStyle name="Subtotal" xfId="74" xr:uid="{6FC5FA0E-E0FF-4661-A39D-EBA1AD284B56}"/>
    <cellStyle name="Valuta (0)" xfId="75" xr:uid="{93B3BAE7-4827-4A24-BF1D-B8DA527D35E0}"/>
    <cellStyle name="wrap" xfId="76" xr:uid="{674F5F37-A600-46FD-921C-5BBFC9331C45}"/>
    <cellStyle name="Wไhrung [0]_35ERI8T2gbIEMixb4v26icuOo" xfId="77" xr:uid="{F7B18AF0-48A5-4227-BE84-7FB3F21B7304}"/>
    <cellStyle name="Wไhrung_35ERI8T2gbIEMixb4v26icuOo" xfId="78" xr:uid="{04C97E19-B25A-4410-950B-A702561D2D03}"/>
    <cellStyle name="ณfน๔_NTCณ๘ป๙ (2)" xfId="79" xr:uid="{C9707A9C-578A-4ED6-9ED4-ABC29FD28C6B}"/>
    <cellStyle name="น้บะภฒ_95" xfId="80" xr:uid="{A387CD15-D481-4182-99D8-B9E985BB89BC}"/>
    <cellStyle name="ปกติ_งบการเงินไทย Q1-49" xfId="102" xr:uid="{4A782847-07CB-4733-92F1-9C4A45DED7A1}"/>
    <cellStyle name="ฤธถ [0]_95" xfId="82" xr:uid="{F5358447-1105-4EE1-AF3F-5E16779ACA3A}"/>
    <cellStyle name="ฤธถ_95" xfId="83" xr:uid="{1B8DFBB8-5391-47CD-B01B-35A2415A765F}"/>
    <cellStyle name="ล๋ศญ [0]_95" xfId="84" xr:uid="{7BB0E54B-D4C6-4A8A-BD85-6DF373C28906}"/>
    <cellStyle name="ล๋ศญ_95" xfId="85" xr:uid="{759F4B7D-5724-45AC-BD71-6B2E2C6CB792}"/>
    <cellStyle name="วฅมุ_4ฟ๙ฝวภ๛" xfId="86" xr:uid="{E2A82492-FB06-4BF5-9FAB-67AA240420C5}"/>
    <cellStyle name="一般_liz-ss" xfId="87" xr:uid="{5A310CE4-B502-4DDB-8057-0D62EB693FDF}"/>
    <cellStyle name="千分位[0]_liz-ss" xfId="88" xr:uid="{90375216-0B74-4C77-88A1-34BCCC19D734}"/>
    <cellStyle name="千分位_liz-ss" xfId="89" xr:uid="{A4C389D3-A8DE-450F-9EE6-3832E3EE7CBA}"/>
    <cellStyle name="桁区切り [0.00]_part price" xfId="90" xr:uid="{7CEE549E-891F-4F42-B334-DE0146A92E77}"/>
    <cellStyle name="桁区切り_part price" xfId="91" xr:uid="{2FC8AC38-B10E-4577-A18B-1749FA7F9CD4}"/>
    <cellStyle name="標準_Book1" xfId="92" xr:uid="{032A19B9-0555-4F12-A266-1D372990E03E}"/>
    <cellStyle name="貨幣 [0]_liz-ss" xfId="93" xr:uid="{0967BCA6-08C3-4C13-B5E5-7151285DEAE4}"/>
    <cellStyle name="貨幣_liz-ss" xfId="94" xr:uid="{D0EC0C55-2793-4D15-A3DA-81312DABB64F}"/>
    <cellStyle name="通貨 [0.00]_part price" xfId="95" xr:uid="{99CE27E6-172E-4F6C-A6EE-D0E45337A21E}"/>
    <cellStyle name="通貨_part price" xfId="96" xr:uid="{ECEA6B4A-DC81-41CE-902B-3A2DF16B39AB}"/>
  </cellStyles>
  <dxfs count="0"/>
  <tableStyles count="0" defaultTableStyle="TableStyleMedium2" defaultPivotStyle="PivotStyleLight16"/>
  <colors>
    <mruColors>
      <color rgb="FFCC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pageSetUpPr fitToPage="1"/>
  </sheetPr>
  <dimension ref="C2:M189"/>
  <sheetViews>
    <sheetView tabSelected="1" view="pageBreakPreview" topLeftCell="A112" zoomScale="99" zoomScaleNormal="145" zoomScaleSheetLayoutView="99" workbookViewId="0">
      <selection activeCell="S122" sqref="S122"/>
    </sheetView>
  </sheetViews>
  <sheetFormatPr defaultColWidth="9" defaultRowHeight="21"/>
  <cols>
    <col min="1" max="1" width="9" style="3"/>
    <col min="2" max="2" width="3.140625" style="3" customWidth="1"/>
    <col min="3" max="3" width="2.42578125" style="3" customWidth="1"/>
    <col min="4" max="4" width="49.42578125" style="9" customWidth="1"/>
    <col min="5" max="5" width="7.7109375" style="6" customWidth="1"/>
    <col min="6" max="6" width="1" style="7" customWidth="1"/>
    <col min="7" max="7" width="16.42578125" style="8" customWidth="1"/>
    <col min="8" max="8" width="1" style="8" customWidth="1"/>
    <col min="9" max="9" width="15.140625" style="8" customWidth="1"/>
    <col min="10" max="10" width="1" style="8" customWidth="1"/>
    <col min="11" max="11" width="16" style="17" customWidth="1"/>
    <col min="12" max="12" width="1" style="8" customWidth="1"/>
    <col min="13" max="13" width="14.85546875" style="8" customWidth="1"/>
    <col min="14" max="16384" width="9" style="3"/>
  </cols>
  <sheetData>
    <row r="2" spans="3:13">
      <c r="D2" s="189" t="s">
        <v>45</v>
      </c>
      <c r="E2" s="189"/>
      <c r="F2" s="189"/>
      <c r="G2" s="189"/>
      <c r="H2" s="189"/>
      <c r="I2" s="189"/>
      <c r="J2" s="189"/>
      <c r="K2" s="189"/>
      <c r="L2" s="189"/>
      <c r="M2" s="189"/>
    </row>
    <row r="3" spans="3:13">
      <c r="D3" s="189" t="s">
        <v>46</v>
      </c>
      <c r="E3" s="189"/>
      <c r="F3" s="189"/>
      <c r="G3" s="189"/>
      <c r="H3" s="189"/>
      <c r="I3" s="189"/>
      <c r="J3" s="189"/>
      <c r="K3" s="189"/>
      <c r="L3" s="189"/>
      <c r="M3" s="189"/>
    </row>
    <row r="4" spans="3:13">
      <c r="D4" s="189" t="s">
        <v>251</v>
      </c>
      <c r="E4" s="189"/>
      <c r="F4" s="189"/>
      <c r="G4" s="189"/>
      <c r="H4" s="189"/>
      <c r="I4" s="189"/>
      <c r="J4" s="189"/>
      <c r="K4" s="189"/>
      <c r="L4" s="189"/>
      <c r="M4" s="189"/>
    </row>
    <row r="5" spans="3:13">
      <c r="D5" s="86"/>
      <c r="E5" s="86"/>
      <c r="F5" s="86"/>
      <c r="G5" s="4"/>
      <c r="H5" s="4"/>
      <c r="I5" s="4"/>
      <c r="J5" s="4"/>
      <c r="K5" s="4"/>
      <c r="L5" s="4"/>
      <c r="M5" s="4"/>
    </row>
    <row r="6" spans="3:13">
      <c r="D6" s="5"/>
      <c r="G6" s="190" t="s">
        <v>255</v>
      </c>
      <c r="H6" s="190"/>
      <c r="I6" s="190"/>
      <c r="J6" s="190"/>
      <c r="K6" s="190"/>
      <c r="L6" s="190"/>
      <c r="M6" s="190"/>
    </row>
    <row r="7" spans="3:13">
      <c r="D7" s="5"/>
      <c r="G7" s="190" t="s">
        <v>43</v>
      </c>
      <c r="H7" s="190"/>
      <c r="I7" s="190"/>
      <c r="K7" s="191" t="s">
        <v>44</v>
      </c>
      <c r="L7" s="191"/>
      <c r="M7" s="191"/>
    </row>
    <row r="8" spans="3:13">
      <c r="E8" s="10" t="s">
        <v>42</v>
      </c>
      <c r="F8" s="11"/>
      <c r="G8" s="12" t="s">
        <v>252</v>
      </c>
      <c r="H8" s="4"/>
      <c r="I8" s="12" t="s">
        <v>142</v>
      </c>
      <c r="J8" s="4"/>
      <c r="K8" s="12" t="s">
        <v>252</v>
      </c>
      <c r="L8" s="4"/>
      <c r="M8" s="12" t="s">
        <v>142</v>
      </c>
    </row>
    <row r="9" spans="3:13">
      <c r="E9" s="11"/>
      <c r="F9" s="11"/>
      <c r="G9" s="13"/>
      <c r="H9" s="13"/>
      <c r="I9" s="13"/>
      <c r="J9" s="4"/>
      <c r="K9" s="13"/>
      <c r="L9" s="13"/>
      <c r="M9" s="13"/>
    </row>
    <row r="10" spans="3:13">
      <c r="C10" s="187" t="s">
        <v>128</v>
      </c>
      <c r="D10" s="187"/>
      <c r="F10" s="11"/>
      <c r="G10" s="4"/>
      <c r="H10" s="4"/>
      <c r="I10" s="4"/>
      <c r="J10" s="4"/>
      <c r="K10" s="14"/>
      <c r="L10" s="4"/>
      <c r="M10" s="14"/>
    </row>
    <row r="11" spans="3:13">
      <c r="C11" s="15" t="s">
        <v>2</v>
      </c>
      <c r="F11" s="6"/>
      <c r="G11" s="1"/>
      <c r="H11" s="2"/>
      <c r="I11" s="1"/>
      <c r="J11" s="2"/>
      <c r="K11" s="16"/>
      <c r="L11" s="1"/>
      <c r="M11" s="16"/>
    </row>
    <row r="12" spans="3:13">
      <c r="D12" s="9" t="s">
        <v>3</v>
      </c>
      <c r="E12" s="6">
        <v>7</v>
      </c>
      <c r="F12" s="6"/>
      <c r="G12" s="17">
        <v>7929706.4400000013</v>
      </c>
      <c r="H12" s="2"/>
      <c r="I12" s="17">
        <v>6541486.9100000001</v>
      </c>
      <c r="J12" s="2"/>
      <c r="K12" s="17">
        <v>3225395.3</v>
      </c>
      <c r="L12" s="18"/>
      <c r="M12" s="17">
        <v>2155021.1</v>
      </c>
    </row>
    <row r="13" spans="3:13">
      <c r="D13" s="9" t="s">
        <v>155</v>
      </c>
      <c r="F13" s="6"/>
      <c r="G13" s="17"/>
      <c r="H13" s="2"/>
      <c r="I13" s="17"/>
      <c r="J13" s="2"/>
      <c r="L13" s="18"/>
      <c r="M13" s="17"/>
    </row>
    <row r="14" spans="3:13">
      <c r="D14" s="9" t="s">
        <v>4</v>
      </c>
      <c r="E14" s="6">
        <v>6.4</v>
      </c>
      <c r="F14" s="6"/>
      <c r="G14" s="17">
        <v>24960925.57</v>
      </c>
      <c r="H14" s="2"/>
      <c r="I14" s="17">
        <v>11961685.569999961</v>
      </c>
      <c r="J14" s="2"/>
      <c r="K14" s="17">
        <v>416442289.81999999</v>
      </c>
      <c r="L14" s="18"/>
      <c r="M14" s="17">
        <v>9694901.4900000002</v>
      </c>
    </row>
    <row r="15" spans="3:13">
      <c r="D15" s="9" t="s">
        <v>5</v>
      </c>
      <c r="E15" s="6">
        <v>8</v>
      </c>
      <c r="F15" s="6"/>
      <c r="G15" s="17">
        <v>95363313.640000001</v>
      </c>
      <c r="H15" s="2"/>
      <c r="I15" s="17">
        <v>126943370.11</v>
      </c>
      <c r="J15" s="2"/>
      <c r="K15" s="17">
        <v>16930401.739999995</v>
      </c>
      <c r="L15" s="18"/>
      <c r="M15" s="17">
        <v>9592260.0600000024</v>
      </c>
    </row>
    <row r="16" spans="3:13">
      <c r="D16" s="9" t="s">
        <v>161</v>
      </c>
      <c r="E16" s="6">
        <v>9</v>
      </c>
      <c r="F16" s="6"/>
      <c r="G16" s="17">
        <v>129095337.36</v>
      </c>
      <c r="H16" s="2"/>
      <c r="I16" s="17">
        <v>0</v>
      </c>
      <c r="J16" s="2"/>
      <c r="K16" s="17">
        <v>129095337.36</v>
      </c>
      <c r="L16" s="18"/>
      <c r="M16" s="17">
        <v>0</v>
      </c>
    </row>
    <row r="17" spans="3:13">
      <c r="D17" s="9" t="s">
        <v>261</v>
      </c>
      <c r="E17" s="6">
        <v>10</v>
      </c>
      <c r="F17" s="6"/>
      <c r="G17" s="17">
        <v>291385551.57999998</v>
      </c>
      <c r="H17" s="2"/>
      <c r="I17" s="17">
        <v>0</v>
      </c>
      <c r="J17" s="2"/>
      <c r="K17" s="17">
        <v>0</v>
      </c>
      <c r="L17" s="18"/>
      <c r="M17" s="17">
        <v>0</v>
      </c>
    </row>
    <row r="18" spans="3:13">
      <c r="D18" s="9" t="s">
        <v>179</v>
      </c>
      <c r="F18" s="6"/>
      <c r="G18" s="17">
        <v>0</v>
      </c>
      <c r="H18" s="2"/>
      <c r="I18" s="17">
        <v>79957826.989999995</v>
      </c>
      <c r="J18" s="2"/>
      <c r="K18" s="17">
        <v>0</v>
      </c>
      <c r="L18" s="18"/>
      <c r="M18" s="17">
        <v>79957826.989999995</v>
      </c>
    </row>
    <row r="19" spans="3:13">
      <c r="D19" s="9" t="s">
        <v>144</v>
      </c>
      <c r="E19" s="6">
        <v>11</v>
      </c>
      <c r="F19" s="6"/>
      <c r="G19" s="8">
        <v>0</v>
      </c>
      <c r="H19" s="2"/>
      <c r="I19" s="17">
        <v>1998431.4800000002</v>
      </c>
      <c r="J19" s="2"/>
      <c r="K19" s="17">
        <v>0</v>
      </c>
      <c r="L19" s="18"/>
      <c r="M19" s="17">
        <v>0</v>
      </c>
    </row>
    <row r="20" spans="3:13">
      <c r="D20" s="9" t="s">
        <v>162</v>
      </c>
      <c r="E20" s="6">
        <v>12</v>
      </c>
      <c r="F20" s="6"/>
      <c r="G20" s="17">
        <v>24301171.180000015</v>
      </c>
      <c r="H20" s="2"/>
      <c r="I20" s="17">
        <v>0</v>
      </c>
      <c r="J20" s="2"/>
      <c r="K20" s="17">
        <v>0</v>
      </c>
      <c r="L20" s="18"/>
      <c r="M20" s="17">
        <v>0</v>
      </c>
    </row>
    <row r="21" spans="3:13">
      <c r="D21" s="9" t="s">
        <v>163</v>
      </c>
      <c r="E21" s="6">
        <v>13</v>
      </c>
      <c r="F21" s="6"/>
      <c r="G21" s="17">
        <v>4301302</v>
      </c>
      <c r="H21" s="2"/>
      <c r="I21" s="17">
        <v>0</v>
      </c>
      <c r="J21" s="2"/>
      <c r="K21" s="17">
        <v>0</v>
      </c>
      <c r="L21" s="18"/>
      <c r="M21" s="17">
        <v>0</v>
      </c>
    </row>
    <row r="22" spans="3:13">
      <c r="D22" s="9" t="s">
        <v>156</v>
      </c>
      <c r="E22" s="6">
        <v>6.5</v>
      </c>
      <c r="F22" s="6"/>
      <c r="G22" s="17">
        <v>11258040.519999996</v>
      </c>
      <c r="H22" s="2"/>
      <c r="I22" s="17">
        <v>6108767.1799999997</v>
      </c>
      <c r="J22" s="2"/>
      <c r="K22" s="17">
        <v>291460841.93999994</v>
      </c>
      <c r="L22" s="18"/>
      <c r="M22" s="17">
        <v>116385000</v>
      </c>
    </row>
    <row r="23" spans="3:13">
      <c r="D23" s="9" t="s">
        <v>164</v>
      </c>
      <c r="E23" s="6">
        <v>14</v>
      </c>
      <c r="F23" s="6"/>
      <c r="G23" s="18">
        <v>812423332.08000004</v>
      </c>
      <c r="H23" s="2"/>
      <c r="I23" s="18">
        <v>0</v>
      </c>
      <c r="J23" s="2"/>
      <c r="K23" s="17">
        <v>384616209.87</v>
      </c>
      <c r="L23" s="18"/>
      <c r="M23" s="18">
        <v>0</v>
      </c>
    </row>
    <row r="24" spans="3:13">
      <c r="D24" s="9" t="s">
        <v>6</v>
      </c>
      <c r="F24" s="6"/>
      <c r="G24" s="17"/>
      <c r="H24" s="2"/>
      <c r="I24" s="17"/>
      <c r="J24" s="2"/>
    </row>
    <row r="25" spans="3:13">
      <c r="D25" s="9" t="s">
        <v>178</v>
      </c>
      <c r="F25" s="6"/>
      <c r="G25" s="19">
        <v>24795714.870000001</v>
      </c>
      <c r="H25" s="2"/>
      <c r="I25" s="19">
        <v>6888486.3699999992</v>
      </c>
      <c r="J25" s="2"/>
      <c r="K25" s="19">
        <v>7721410.8499999996</v>
      </c>
      <c r="L25" s="18"/>
      <c r="M25" s="19">
        <v>2197547.9700000002</v>
      </c>
    </row>
    <row r="26" spans="3:13">
      <c r="C26" s="15" t="s">
        <v>7</v>
      </c>
      <c r="F26" s="6"/>
      <c r="G26" s="20">
        <f>SUM(G12:G25)</f>
        <v>1425814395.2399998</v>
      </c>
      <c r="H26" s="2"/>
      <c r="I26" s="20">
        <f>SUM(I12:I25)</f>
        <v>240400054.60999998</v>
      </c>
      <c r="J26" s="2"/>
      <c r="K26" s="20">
        <f>SUM(K12:K25)</f>
        <v>1249491886.8799999</v>
      </c>
      <c r="L26" s="18"/>
      <c r="M26" s="20">
        <f>SUM(M12:M25)</f>
        <v>219982557.60999998</v>
      </c>
    </row>
    <row r="27" spans="3:13">
      <c r="D27" s="15"/>
      <c r="F27" s="6"/>
      <c r="H27" s="2"/>
      <c r="J27" s="2"/>
      <c r="L27" s="18"/>
      <c r="M27" s="17"/>
    </row>
    <row r="28" spans="3:13">
      <c r="D28" s="15"/>
      <c r="F28" s="6"/>
      <c r="H28" s="2"/>
      <c r="J28" s="2"/>
      <c r="L28" s="18"/>
      <c r="M28" s="17"/>
    </row>
    <row r="29" spans="3:13">
      <c r="C29" s="15" t="s">
        <v>8</v>
      </c>
      <c r="F29" s="6"/>
      <c r="H29" s="2"/>
      <c r="J29" s="2"/>
      <c r="L29" s="18"/>
      <c r="M29" s="17"/>
    </row>
    <row r="30" spans="3:13">
      <c r="D30" s="9" t="s">
        <v>9</v>
      </c>
      <c r="E30" s="6">
        <v>15</v>
      </c>
      <c r="F30" s="6"/>
      <c r="G30" s="17">
        <v>40000000</v>
      </c>
      <c r="H30" s="2"/>
      <c r="I30" s="17">
        <v>50000000</v>
      </c>
      <c r="J30" s="2"/>
      <c r="K30" s="17">
        <v>40000000</v>
      </c>
      <c r="L30" s="18"/>
      <c r="M30" s="17">
        <v>50000000</v>
      </c>
    </row>
    <row r="31" spans="3:13">
      <c r="D31" s="9" t="s">
        <v>10</v>
      </c>
      <c r="E31" s="6">
        <v>16</v>
      </c>
      <c r="F31" s="6"/>
      <c r="G31" s="17">
        <v>91276343.789999992</v>
      </c>
      <c r="H31" s="2"/>
      <c r="I31" s="17">
        <v>1623215.6999999997</v>
      </c>
      <c r="J31" s="2"/>
      <c r="K31" s="17">
        <v>450000</v>
      </c>
      <c r="L31" s="18"/>
      <c r="M31" s="17">
        <v>449999.99999999988</v>
      </c>
    </row>
    <row r="32" spans="3:13">
      <c r="D32" s="9" t="s">
        <v>11</v>
      </c>
      <c r="E32" s="6">
        <v>17</v>
      </c>
      <c r="F32" s="6"/>
      <c r="G32" s="17">
        <v>0</v>
      </c>
      <c r="H32" s="2"/>
      <c r="I32" s="17">
        <v>0</v>
      </c>
      <c r="J32" s="2"/>
      <c r="K32" s="17">
        <v>1811250000</v>
      </c>
      <c r="L32" s="18"/>
      <c r="M32" s="17">
        <v>258699700</v>
      </c>
    </row>
    <row r="33" spans="3:13">
      <c r="D33" s="9" t="s">
        <v>12</v>
      </c>
      <c r="E33" s="6">
        <v>18</v>
      </c>
      <c r="F33" s="6"/>
      <c r="G33" s="17">
        <v>37419915.399999999</v>
      </c>
      <c r="H33" s="2"/>
      <c r="I33" s="17">
        <v>1263776134.3199999</v>
      </c>
      <c r="J33" s="2"/>
      <c r="K33" s="17">
        <v>19500000</v>
      </c>
      <c r="L33" s="18"/>
      <c r="M33" s="17">
        <v>1154680000</v>
      </c>
    </row>
    <row r="34" spans="3:13">
      <c r="D34" s="9" t="s">
        <v>165</v>
      </c>
      <c r="E34" s="6">
        <v>19</v>
      </c>
      <c r="F34" s="6"/>
      <c r="G34" s="17">
        <v>624326404.88999999</v>
      </c>
      <c r="H34" s="2"/>
      <c r="I34" s="17">
        <v>0</v>
      </c>
      <c r="J34" s="2"/>
      <c r="K34" s="17">
        <v>0</v>
      </c>
      <c r="L34" s="18"/>
      <c r="M34" s="17">
        <v>0</v>
      </c>
    </row>
    <row r="35" spans="3:13">
      <c r="D35" s="9" t="s">
        <v>157</v>
      </c>
      <c r="E35" s="6">
        <v>6.6</v>
      </c>
      <c r="F35" s="6"/>
      <c r="G35" s="17">
        <v>0</v>
      </c>
      <c r="H35" s="2"/>
      <c r="I35" s="17">
        <v>0</v>
      </c>
      <c r="J35" s="2"/>
      <c r="K35" s="17">
        <v>64925808.43</v>
      </c>
      <c r="L35" s="18"/>
      <c r="M35" s="17">
        <v>30000000</v>
      </c>
    </row>
    <row r="36" spans="3:13">
      <c r="D36" s="9" t="s">
        <v>141</v>
      </c>
      <c r="E36" s="6">
        <v>20</v>
      </c>
      <c r="F36" s="6"/>
      <c r="G36" s="17">
        <v>142580583.97999999</v>
      </c>
      <c r="H36" s="2"/>
      <c r="I36" s="17">
        <v>141040583.96999997</v>
      </c>
      <c r="J36" s="2"/>
      <c r="K36" s="17">
        <v>142580583.97999999</v>
      </c>
      <c r="L36" s="18"/>
      <c r="M36" s="17">
        <v>141040583.96999997</v>
      </c>
    </row>
    <row r="37" spans="3:13">
      <c r="D37" s="9" t="s">
        <v>143</v>
      </c>
      <c r="E37" s="6">
        <v>11</v>
      </c>
      <c r="F37" s="6"/>
      <c r="G37" s="17">
        <v>0</v>
      </c>
      <c r="H37" s="2"/>
      <c r="I37" s="17">
        <v>8775059.6900000013</v>
      </c>
      <c r="J37" s="2"/>
      <c r="K37" s="17">
        <v>0</v>
      </c>
      <c r="L37" s="18"/>
      <c r="M37" s="17">
        <v>0</v>
      </c>
    </row>
    <row r="38" spans="3:13">
      <c r="D38" s="9" t="s">
        <v>13</v>
      </c>
      <c r="E38" s="6">
        <v>21</v>
      </c>
      <c r="F38" s="6"/>
      <c r="G38" s="17">
        <v>419593880.78999996</v>
      </c>
      <c r="H38" s="2"/>
      <c r="I38" s="17">
        <v>58365445.289999999</v>
      </c>
      <c r="J38" s="2"/>
      <c r="K38" s="17">
        <v>58365445.289999999</v>
      </c>
      <c r="L38" s="18"/>
      <c r="M38" s="17">
        <v>58365445.289999999</v>
      </c>
    </row>
    <row r="39" spans="3:13">
      <c r="D39" s="9" t="s">
        <v>14</v>
      </c>
      <c r="E39" s="6">
        <v>22</v>
      </c>
      <c r="F39" s="6"/>
      <c r="G39" s="17">
        <v>2092192218.76</v>
      </c>
      <c r="H39" s="2"/>
      <c r="I39" s="17">
        <v>280181548.87</v>
      </c>
      <c r="J39" s="2"/>
      <c r="K39" s="17">
        <v>99940872.319999993</v>
      </c>
      <c r="L39" s="18"/>
      <c r="M39" s="17">
        <v>107287931.05000001</v>
      </c>
    </row>
    <row r="40" spans="3:13">
      <c r="D40" s="9" t="s">
        <v>15</v>
      </c>
      <c r="E40" s="6">
        <v>23</v>
      </c>
      <c r="F40" s="6"/>
      <c r="G40" s="17">
        <v>86265673.86999999</v>
      </c>
      <c r="H40" s="2"/>
      <c r="I40" s="17">
        <v>189502378.63</v>
      </c>
      <c r="J40" s="2"/>
      <c r="K40" s="17">
        <v>83304505.609999985</v>
      </c>
      <c r="L40" s="18"/>
      <c r="M40" s="17">
        <v>96738072.709999979</v>
      </c>
    </row>
    <row r="41" spans="3:13">
      <c r="D41" s="9" t="s">
        <v>16</v>
      </c>
      <c r="E41" s="6">
        <v>24</v>
      </c>
      <c r="F41" s="6"/>
      <c r="G41" s="17">
        <v>341515049.81</v>
      </c>
      <c r="H41" s="2"/>
      <c r="I41" s="17">
        <v>99462827.439999998</v>
      </c>
      <c r="J41" s="2"/>
      <c r="K41" s="17">
        <v>9349.24</v>
      </c>
      <c r="L41" s="18"/>
      <c r="M41" s="17">
        <v>24885.5</v>
      </c>
    </row>
    <row r="42" spans="3:13">
      <c r="D42" s="9" t="s">
        <v>17</v>
      </c>
      <c r="E42" s="6">
        <v>5.0999999999999996</v>
      </c>
      <c r="F42" s="6"/>
      <c r="G42" s="17">
        <v>1537708251.03</v>
      </c>
      <c r="H42" s="2"/>
      <c r="I42" s="17">
        <v>54990810.420000002</v>
      </c>
      <c r="J42" s="2"/>
      <c r="K42" s="17">
        <v>0</v>
      </c>
      <c r="L42" s="18"/>
      <c r="M42" s="17">
        <v>0</v>
      </c>
    </row>
    <row r="43" spans="3:13">
      <c r="D43" s="9" t="s">
        <v>18</v>
      </c>
      <c r="E43" s="6">
        <v>25</v>
      </c>
      <c r="F43" s="6"/>
      <c r="G43" s="17">
        <v>9600616.6199999992</v>
      </c>
      <c r="H43" s="2"/>
      <c r="I43" s="17">
        <v>23661219.43</v>
      </c>
      <c r="J43" s="2"/>
      <c r="K43" s="17">
        <v>6087627.6899999995</v>
      </c>
      <c r="L43" s="18"/>
      <c r="M43" s="17">
        <v>23308319.43</v>
      </c>
    </row>
    <row r="44" spans="3:13">
      <c r="D44" s="9" t="s">
        <v>19</v>
      </c>
      <c r="E44" s="6">
        <v>37.299999999999997</v>
      </c>
      <c r="F44" s="6"/>
      <c r="G44" s="17">
        <v>759687.3</v>
      </c>
      <c r="H44" s="2"/>
      <c r="I44" s="17">
        <v>1726154.6600000001</v>
      </c>
      <c r="J44" s="2"/>
      <c r="K44" s="17">
        <v>0</v>
      </c>
      <c r="L44" s="18"/>
      <c r="M44" s="17">
        <v>0</v>
      </c>
    </row>
    <row r="45" spans="3:13">
      <c r="C45" s="15" t="s">
        <v>20</v>
      </c>
      <c r="F45" s="6"/>
      <c r="G45" s="20">
        <f>SUM(G30:G44)</f>
        <v>5423238626.2399998</v>
      </c>
      <c r="H45" s="2"/>
      <c r="I45" s="20">
        <f>SUM(I30:I44)</f>
        <v>2173105378.4200001</v>
      </c>
      <c r="J45" s="2"/>
      <c r="K45" s="20">
        <f>SUM(K30:K44)</f>
        <v>2326414192.5599999</v>
      </c>
      <c r="L45" s="18"/>
      <c r="M45" s="20">
        <f>SUM(M30:M44)</f>
        <v>1920594937.95</v>
      </c>
    </row>
    <row r="46" spans="3:13" ht="21.75" thickBot="1">
      <c r="C46" s="15" t="s">
        <v>21</v>
      </c>
      <c r="F46" s="6"/>
      <c r="G46" s="21">
        <f>+G45+G26</f>
        <v>6849053021.4799995</v>
      </c>
      <c r="H46" s="2"/>
      <c r="I46" s="21">
        <f>+I45+I26</f>
        <v>2413505433.0300002</v>
      </c>
      <c r="J46" s="2"/>
      <c r="K46" s="21">
        <f>+K45+K26</f>
        <v>3575906079.4399996</v>
      </c>
      <c r="L46" s="18"/>
      <c r="M46" s="21">
        <f>+M45+M26</f>
        <v>2140577495.5599999</v>
      </c>
    </row>
    <row r="47" spans="3:13" ht="14.45" customHeight="1" thickTop="1">
      <c r="D47" s="15"/>
      <c r="F47" s="6"/>
      <c r="G47" s="18"/>
      <c r="H47" s="2"/>
      <c r="I47" s="18"/>
      <c r="J47" s="2"/>
      <c r="K47" s="18"/>
      <c r="L47" s="18"/>
      <c r="M47" s="18"/>
    </row>
    <row r="48" spans="3:13">
      <c r="C48" s="22" t="s">
        <v>275</v>
      </c>
      <c r="D48" s="3"/>
      <c r="F48" s="6"/>
      <c r="G48" s="1"/>
      <c r="H48" s="2"/>
      <c r="I48" s="2"/>
      <c r="J48" s="2"/>
      <c r="K48" s="16"/>
      <c r="L48" s="1"/>
      <c r="M48" s="1"/>
    </row>
    <row r="49" spans="3:13">
      <c r="D49" s="22"/>
      <c r="F49" s="6"/>
      <c r="G49" s="1"/>
      <c r="H49" s="2"/>
      <c r="I49" s="2"/>
      <c r="J49" s="2"/>
      <c r="K49" s="16"/>
      <c r="L49" s="1"/>
      <c r="M49" s="1"/>
    </row>
    <row r="50" spans="3:13">
      <c r="D50" s="6" t="s">
        <v>0</v>
      </c>
      <c r="F50" s="6"/>
      <c r="G50" s="194" t="s">
        <v>1</v>
      </c>
      <c r="H50" s="195"/>
      <c r="I50" s="195"/>
      <c r="J50" s="195"/>
      <c r="K50" s="195"/>
      <c r="L50" s="195"/>
      <c r="M50" s="195"/>
    </row>
    <row r="51" spans="3:13">
      <c r="D51" s="6" t="s">
        <v>126</v>
      </c>
      <c r="F51" s="6"/>
      <c r="G51" s="194" t="s">
        <v>125</v>
      </c>
      <c r="H51" s="195"/>
      <c r="I51" s="195"/>
      <c r="J51" s="195"/>
      <c r="K51" s="195"/>
      <c r="L51" s="195"/>
      <c r="M51" s="195"/>
    </row>
    <row r="52" spans="3:13" ht="9.6" customHeight="1">
      <c r="D52" s="6"/>
      <c r="F52" s="6"/>
      <c r="G52" s="23"/>
      <c r="H52" s="2"/>
      <c r="I52" s="2"/>
      <c r="J52" s="2"/>
      <c r="K52" s="2"/>
      <c r="L52" s="2"/>
      <c r="M52" s="2"/>
    </row>
    <row r="53" spans="3:13">
      <c r="D53" s="192" t="s">
        <v>136</v>
      </c>
      <c r="E53" s="193"/>
      <c r="F53" s="193"/>
      <c r="G53" s="193"/>
      <c r="H53" s="193"/>
      <c r="I53" s="193"/>
      <c r="J53" s="193"/>
      <c r="K53" s="193"/>
      <c r="L53" s="193"/>
      <c r="M53" s="193"/>
    </row>
    <row r="54" spans="3:13">
      <c r="D54" s="3"/>
      <c r="F54" s="6"/>
      <c r="G54" s="2"/>
      <c r="H54" s="2"/>
      <c r="I54" s="2"/>
      <c r="J54" s="2"/>
      <c r="K54" s="2"/>
      <c r="L54" s="2"/>
      <c r="M54" s="2"/>
    </row>
    <row r="55" spans="3:13">
      <c r="D55" s="189" t="s">
        <v>45</v>
      </c>
      <c r="E55" s="189"/>
      <c r="F55" s="189"/>
      <c r="G55" s="189"/>
      <c r="H55" s="189"/>
      <c r="I55" s="189"/>
      <c r="J55" s="189"/>
      <c r="K55" s="189"/>
      <c r="L55" s="189"/>
      <c r="M55" s="189"/>
    </row>
    <row r="56" spans="3:13">
      <c r="D56" s="189" t="s">
        <v>145</v>
      </c>
      <c r="E56" s="189"/>
      <c r="F56" s="189"/>
      <c r="G56" s="189"/>
      <c r="H56" s="189"/>
      <c r="I56" s="189"/>
      <c r="J56" s="189"/>
      <c r="K56" s="189"/>
      <c r="L56" s="189"/>
      <c r="M56" s="189"/>
    </row>
    <row r="57" spans="3:13">
      <c r="D57" s="189" t="s">
        <v>251</v>
      </c>
      <c r="E57" s="189"/>
      <c r="F57" s="189"/>
      <c r="G57" s="189"/>
      <c r="H57" s="189"/>
      <c r="I57" s="189"/>
      <c r="J57" s="189"/>
      <c r="K57" s="189"/>
      <c r="L57" s="189"/>
      <c r="M57" s="189"/>
    </row>
    <row r="58" spans="3:13">
      <c r="D58" s="86"/>
      <c r="E58" s="86"/>
      <c r="F58" s="86"/>
      <c r="G58" s="4"/>
      <c r="H58" s="4"/>
      <c r="I58" s="4"/>
      <c r="J58" s="4"/>
      <c r="K58" s="4"/>
      <c r="L58" s="4"/>
      <c r="M58" s="4"/>
    </row>
    <row r="59" spans="3:13">
      <c r="D59" s="5"/>
      <c r="G59" s="190" t="s">
        <v>255</v>
      </c>
      <c r="H59" s="190"/>
      <c r="I59" s="190"/>
      <c r="J59" s="190"/>
      <c r="K59" s="190"/>
      <c r="L59" s="190"/>
      <c r="M59" s="190"/>
    </row>
    <row r="60" spans="3:13">
      <c r="D60" s="5"/>
      <c r="G60" s="190" t="s">
        <v>43</v>
      </c>
      <c r="H60" s="190"/>
      <c r="I60" s="190"/>
      <c r="K60" s="191" t="s">
        <v>44</v>
      </c>
      <c r="L60" s="191"/>
      <c r="M60" s="191"/>
    </row>
    <row r="61" spans="3:13">
      <c r="E61" s="10" t="s">
        <v>42</v>
      </c>
      <c r="F61" s="11"/>
      <c r="G61" s="12" t="s">
        <v>252</v>
      </c>
      <c r="H61" s="4"/>
      <c r="I61" s="12" t="s">
        <v>142</v>
      </c>
      <c r="J61" s="4"/>
      <c r="K61" s="12" t="s">
        <v>252</v>
      </c>
      <c r="L61" s="4"/>
      <c r="M61" s="12" t="s">
        <v>142</v>
      </c>
    </row>
    <row r="62" spans="3:13">
      <c r="E62" s="11"/>
      <c r="F62" s="11"/>
      <c r="G62" s="13"/>
      <c r="H62" s="13"/>
      <c r="I62" s="13"/>
      <c r="J62" s="4"/>
      <c r="K62" s="13"/>
      <c r="L62" s="13"/>
      <c r="M62" s="13"/>
    </row>
    <row r="63" spans="3:13">
      <c r="C63" s="188" t="s">
        <v>22</v>
      </c>
      <c r="D63" s="188"/>
      <c r="F63" s="11"/>
      <c r="G63" s="4"/>
      <c r="H63" s="4"/>
      <c r="I63" s="4"/>
      <c r="J63" s="4"/>
      <c r="K63" s="14"/>
      <c r="L63" s="4"/>
      <c r="M63" s="14"/>
    </row>
    <row r="64" spans="3:13">
      <c r="C64" s="15" t="s">
        <v>23</v>
      </c>
      <c r="F64" s="6"/>
      <c r="G64" s="1"/>
      <c r="H64" s="2"/>
      <c r="I64" s="1"/>
      <c r="J64" s="2"/>
      <c r="K64" s="16"/>
      <c r="L64" s="1"/>
      <c r="M64" s="16"/>
    </row>
    <row r="65" spans="3:13">
      <c r="D65" s="9" t="s">
        <v>158</v>
      </c>
      <c r="F65" s="6"/>
      <c r="G65" s="25"/>
      <c r="H65" s="2"/>
      <c r="I65" s="25"/>
      <c r="J65" s="2"/>
      <c r="K65" s="25"/>
      <c r="L65" s="18"/>
      <c r="M65" s="25"/>
    </row>
    <row r="66" spans="3:13">
      <c r="D66" s="9" t="s">
        <v>4</v>
      </c>
      <c r="E66" s="6">
        <v>6.7</v>
      </c>
      <c r="F66" s="6"/>
      <c r="G66" s="25">
        <v>38300764.490000002</v>
      </c>
      <c r="H66" s="2"/>
      <c r="I66" s="25">
        <v>73012760.629999995</v>
      </c>
      <c r="J66" s="2"/>
      <c r="K66" s="25">
        <v>11622719.719999999</v>
      </c>
      <c r="L66" s="18"/>
      <c r="M66" s="25">
        <v>69367806.329999998</v>
      </c>
    </row>
    <row r="67" spans="3:13">
      <c r="D67" s="9" t="s">
        <v>5</v>
      </c>
      <c r="E67" s="6">
        <v>26</v>
      </c>
      <c r="F67" s="6"/>
      <c r="G67" s="25">
        <v>232277164.33999994</v>
      </c>
      <c r="H67" s="2"/>
      <c r="I67" s="25">
        <v>37411247.280000001</v>
      </c>
      <c r="J67" s="2"/>
      <c r="K67" s="25">
        <v>40692846.449999996</v>
      </c>
      <c r="L67" s="18"/>
      <c r="M67" s="25">
        <v>26425184.789999999</v>
      </c>
    </row>
    <row r="68" spans="3:13">
      <c r="D68" s="9" t="s">
        <v>24</v>
      </c>
      <c r="E68" s="6">
        <v>27</v>
      </c>
      <c r="F68" s="6"/>
      <c r="G68" s="25">
        <v>18039376.150000002</v>
      </c>
      <c r="H68" s="2"/>
      <c r="I68" s="25">
        <v>31901597.13000001</v>
      </c>
      <c r="J68" s="2"/>
      <c r="K68" s="25">
        <v>16164990.4</v>
      </c>
      <c r="L68" s="18"/>
      <c r="M68" s="25">
        <v>16125646.420000002</v>
      </c>
    </row>
    <row r="69" spans="3:13">
      <c r="D69" s="9" t="s">
        <v>166</v>
      </c>
      <c r="E69" s="6">
        <v>28</v>
      </c>
      <c r="F69" s="6"/>
      <c r="G69" s="25">
        <v>181961630.97000009</v>
      </c>
      <c r="H69" s="2"/>
      <c r="I69" s="18">
        <v>0</v>
      </c>
      <c r="J69" s="2"/>
      <c r="K69" s="18">
        <v>0</v>
      </c>
      <c r="L69" s="18"/>
      <c r="M69" s="18">
        <v>0</v>
      </c>
    </row>
    <row r="70" spans="3:13">
      <c r="D70" s="9" t="s">
        <v>180</v>
      </c>
      <c r="E70" s="6">
        <v>29</v>
      </c>
      <c r="F70" s="6"/>
      <c r="G70" s="25">
        <v>49640185.060000002</v>
      </c>
      <c r="H70" s="2"/>
      <c r="I70" s="18">
        <v>0</v>
      </c>
      <c r="J70" s="2"/>
      <c r="K70" s="25">
        <v>49640185.060000002</v>
      </c>
      <c r="L70" s="18"/>
      <c r="M70" s="18">
        <v>0</v>
      </c>
    </row>
    <row r="71" spans="3:13">
      <c r="D71" s="9" t="s">
        <v>262</v>
      </c>
      <c r="E71" s="6">
        <v>6.8</v>
      </c>
      <c r="F71" s="6"/>
      <c r="G71" s="25">
        <v>42198897.729999997</v>
      </c>
      <c r="H71" s="2"/>
      <c r="I71" s="18">
        <v>0</v>
      </c>
      <c r="J71" s="2"/>
      <c r="K71" s="18">
        <v>0</v>
      </c>
      <c r="L71" s="18"/>
      <c r="M71" s="18">
        <v>0</v>
      </c>
    </row>
    <row r="72" spans="3:13">
      <c r="D72" s="9" t="s">
        <v>263</v>
      </c>
      <c r="E72" s="6">
        <v>30</v>
      </c>
      <c r="F72" s="6"/>
      <c r="G72" s="25">
        <v>119042173.01000001</v>
      </c>
      <c r="H72" s="2"/>
      <c r="I72" s="18">
        <v>0</v>
      </c>
      <c r="J72" s="2"/>
      <c r="K72" s="18">
        <v>0</v>
      </c>
      <c r="L72" s="18"/>
      <c r="M72" s="18">
        <v>0</v>
      </c>
    </row>
    <row r="73" spans="3:13">
      <c r="D73" s="9" t="s">
        <v>162</v>
      </c>
      <c r="E73" s="6">
        <v>31</v>
      </c>
      <c r="F73" s="6"/>
      <c r="G73" s="25">
        <v>13599084.85</v>
      </c>
      <c r="H73" s="2"/>
      <c r="I73" s="18">
        <v>0</v>
      </c>
      <c r="J73" s="2"/>
      <c r="K73" s="18">
        <v>0</v>
      </c>
      <c r="L73" s="18"/>
      <c r="M73" s="18">
        <v>0</v>
      </c>
    </row>
    <row r="74" spans="3:13">
      <c r="D74" s="9" t="s">
        <v>181</v>
      </c>
      <c r="F74" s="6"/>
      <c r="G74" s="25">
        <v>6508348.3399999999</v>
      </c>
      <c r="H74" s="2"/>
      <c r="I74" s="18">
        <v>0</v>
      </c>
      <c r="J74" s="2"/>
      <c r="K74" s="18">
        <v>0</v>
      </c>
      <c r="L74" s="18"/>
      <c r="M74" s="18">
        <v>0</v>
      </c>
    </row>
    <row r="75" spans="3:13">
      <c r="D75" s="9" t="s">
        <v>25</v>
      </c>
      <c r="F75" s="6"/>
      <c r="G75" s="25">
        <v>53922134.509999998</v>
      </c>
      <c r="H75" s="2"/>
      <c r="I75" s="25">
        <v>2648597.5</v>
      </c>
      <c r="J75" s="2"/>
      <c r="K75" s="25">
        <v>896500.2300000001</v>
      </c>
      <c r="L75" s="18"/>
      <c r="M75" s="25">
        <v>1031313.5900000001</v>
      </c>
    </row>
    <row r="76" spans="3:13">
      <c r="C76" s="15" t="s">
        <v>26</v>
      </c>
      <c r="F76" s="6"/>
      <c r="G76" s="20">
        <f>SUM(G66:G75)</f>
        <v>755489759.45000005</v>
      </c>
      <c r="H76" s="2"/>
      <c r="I76" s="20">
        <f>SUM(I66:I75)</f>
        <v>144974202.54000002</v>
      </c>
      <c r="J76" s="2"/>
      <c r="K76" s="26">
        <f>SUM(K66:K75)</f>
        <v>119017241.86</v>
      </c>
      <c r="L76" s="18"/>
      <c r="M76" s="26">
        <f>SUM(M66:M75)</f>
        <v>112949951.13000001</v>
      </c>
    </row>
    <row r="77" spans="3:13">
      <c r="D77" s="15"/>
      <c r="F77" s="6"/>
      <c r="H77" s="2"/>
      <c r="J77" s="2"/>
      <c r="L77" s="18"/>
      <c r="M77" s="17"/>
    </row>
    <row r="78" spans="3:13">
      <c r="C78" s="15" t="s">
        <v>27</v>
      </c>
      <c r="F78" s="6"/>
      <c r="H78" s="2"/>
      <c r="J78" s="2"/>
      <c r="L78" s="18"/>
      <c r="M78" s="17"/>
    </row>
    <row r="79" spans="3:13">
      <c r="D79" s="9" t="s">
        <v>28</v>
      </c>
      <c r="E79" s="6">
        <v>27</v>
      </c>
      <c r="F79" s="6"/>
      <c r="G79" s="17">
        <v>23685332.330000006</v>
      </c>
      <c r="H79" s="2"/>
      <c r="I79" s="17">
        <v>72059185.100000009</v>
      </c>
      <c r="J79" s="2"/>
      <c r="K79" s="108">
        <v>22424170.080000002</v>
      </c>
      <c r="L79" s="18"/>
      <c r="M79" s="17">
        <v>36982706.600000001</v>
      </c>
    </row>
    <row r="80" spans="3:13">
      <c r="D80" s="9" t="s">
        <v>167</v>
      </c>
      <c r="E80" s="6">
        <v>28</v>
      </c>
      <c r="F80" s="6"/>
      <c r="G80" s="17">
        <v>1480096949.98</v>
      </c>
      <c r="H80" s="2"/>
      <c r="I80" s="17">
        <v>0</v>
      </c>
      <c r="J80" s="2"/>
      <c r="K80" s="17">
        <v>0</v>
      </c>
      <c r="L80" s="18"/>
      <c r="M80" s="17">
        <v>0</v>
      </c>
    </row>
    <row r="81" spans="3:13">
      <c r="D81" s="9" t="s">
        <v>168</v>
      </c>
      <c r="E81" s="6">
        <v>32</v>
      </c>
      <c r="F81" s="6"/>
      <c r="G81" s="17">
        <v>90005557.689999998</v>
      </c>
      <c r="H81" s="2"/>
      <c r="I81" s="17">
        <v>0</v>
      </c>
      <c r="J81" s="2"/>
      <c r="K81" s="17">
        <v>90005557.689999998</v>
      </c>
      <c r="L81" s="18"/>
      <c r="M81" s="17">
        <v>0</v>
      </c>
    </row>
    <row r="82" spans="3:13">
      <c r="D82" s="9" t="s">
        <v>29</v>
      </c>
      <c r="E82" s="6">
        <v>33</v>
      </c>
      <c r="F82" s="6"/>
      <c r="G82" s="17">
        <v>2806228.37</v>
      </c>
      <c r="H82" s="2"/>
      <c r="I82" s="17">
        <v>1937827.9200000002</v>
      </c>
      <c r="J82" s="2"/>
      <c r="K82" s="17">
        <v>895934.58</v>
      </c>
      <c r="L82" s="18"/>
      <c r="M82" s="17">
        <v>620722.51</v>
      </c>
    </row>
    <row r="83" spans="3:13">
      <c r="D83" s="9" t="s">
        <v>31</v>
      </c>
      <c r="E83" s="6">
        <v>37.299999999999997</v>
      </c>
      <c r="F83" s="6"/>
      <c r="G83" s="25">
        <v>134143420.31</v>
      </c>
      <c r="H83" s="2"/>
      <c r="I83" s="17">
        <v>23755821.510000002</v>
      </c>
      <c r="J83" s="2"/>
      <c r="K83" s="17">
        <v>0</v>
      </c>
      <c r="L83" s="17"/>
      <c r="M83" s="17">
        <v>0</v>
      </c>
    </row>
    <row r="84" spans="3:13">
      <c r="D84" s="9" t="s">
        <v>30</v>
      </c>
      <c r="F84" s="6"/>
      <c r="G84" s="25">
        <v>4658184.8</v>
      </c>
      <c r="H84" s="2"/>
      <c r="I84" s="25">
        <v>3220508.13</v>
      </c>
      <c r="J84" s="2"/>
      <c r="K84" s="25">
        <v>4658184.84</v>
      </c>
      <c r="L84" s="18"/>
      <c r="M84" s="25">
        <v>522400</v>
      </c>
    </row>
    <row r="85" spans="3:13">
      <c r="C85" s="15" t="s">
        <v>32</v>
      </c>
      <c r="F85" s="6"/>
      <c r="G85" s="20">
        <f>SUM(G79:G84)</f>
        <v>1735395673.4799998</v>
      </c>
      <c r="H85" s="2"/>
      <c r="I85" s="20">
        <f>SUM(I79:I84)</f>
        <v>100973342.66000001</v>
      </c>
      <c r="J85" s="2"/>
      <c r="K85" s="20">
        <f>SUM(K79:K84)</f>
        <v>117983847.19</v>
      </c>
      <c r="L85" s="18"/>
      <c r="M85" s="20">
        <f>SUM(M79:M84)</f>
        <v>38125829.109999999</v>
      </c>
    </row>
    <row r="86" spans="3:13">
      <c r="C86" s="15" t="s">
        <v>33</v>
      </c>
      <c r="F86" s="6"/>
      <c r="G86" s="27">
        <f>+G85+G76</f>
        <v>2490885432.9299998</v>
      </c>
      <c r="H86" s="2"/>
      <c r="I86" s="27">
        <f>+I85+I76</f>
        <v>245947545.20000005</v>
      </c>
      <c r="J86" s="2"/>
      <c r="K86" s="27">
        <f>+K85+K76</f>
        <v>237001089.05000001</v>
      </c>
      <c r="L86" s="28"/>
      <c r="M86" s="27">
        <f>+M85+M76</f>
        <v>151075780.24000001</v>
      </c>
    </row>
    <row r="87" spans="3:13">
      <c r="D87" s="15"/>
      <c r="F87" s="6"/>
      <c r="G87" s="18"/>
      <c r="H87" s="2"/>
      <c r="I87" s="18"/>
      <c r="J87" s="2"/>
      <c r="K87" s="29"/>
      <c r="L87" s="28"/>
      <c r="M87" s="29"/>
    </row>
    <row r="88" spans="3:13">
      <c r="D88" s="22" t="s">
        <v>275</v>
      </c>
      <c r="F88" s="6"/>
      <c r="G88" s="18"/>
      <c r="H88" s="2"/>
      <c r="I88" s="18"/>
      <c r="J88" s="2"/>
      <c r="K88" s="29"/>
      <c r="L88" s="28"/>
      <c r="M88" s="29"/>
    </row>
    <row r="89" spans="3:13">
      <c r="D89" s="15"/>
      <c r="F89" s="6"/>
      <c r="G89" s="18"/>
      <c r="H89" s="2"/>
      <c r="I89" s="18"/>
      <c r="J89" s="2"/>
      <c r="K89" s="29"/>
      <c r="L89" s="28"/>
      <c r="M89" s="29"/>
    </row>
    <row r="90" spans="3:13">
      <c r="D90" s="15"/>
      <c r="F90" s="6"/>
      <c r="G90" s="18"/>
      <c r="H90" s="2"/>
      <c r="I90" s="18"/>
      <c r="J90" s="2"/>
      <c r="K90" s="29"/>
      <c r="L90" s="28"/>
      <c r="M90" s="29"/>
    </row>
    <row r="91" spans="3:13">
      <c r="D91" s="15"/>
      <c r="F91" s="6"/>
      <c r="G91" s="18"/>
      <c r="H91" s="2"/>
      <c r="I91" s="18"/>
      <c r="J91" s="2"/>
      <c r="K91" s="29"/>
      <c r="L91" s="28"/>
      <c r="M91" s="29"/>
    </row>
    <row r="92" spans="3:13">
      <c r="D92" s="15"/>
      <c r="F92" s="6"/>
      <c r="G92" s="18"/>
      <c r="H92" s="2"/>
      <c r="I92" s="18"/>
      <c r="J92" s="2"/>
      <c r="K92" s="29"/>
      <c r="L92" s="28"/>
      <c r="M92" s="29"/>
    </row>
    <row r="93" spans="3:13">
      <c r="D93" s="15"/>
      <c r="F93" s="6"/>
      <c r="G93" s="18"/>
      <c r="H93" s="2"/>
      <c r="I93" s="18"/>
      <c r="J93" s="2"/>
      <c r="K93" s="29"/>
      <c r="L93" s="28"/>
      <c r="M93" s="29"/>
    </row>
    <row r="94" spans="3:13">
      <c r="D94" s="15"/>
      <c r="F94" s="6"/>
      <c r="G94" s="18"/>
      <c r="H94" s="2"/>
      <c r="I94" s="18"/>
      <c r="J94" s="2"/>
      <c r="K94" s="29"/>
      <c r="L94" s="28"/>
      <c r="M94" s="29"/>
    </row>
    <row r="95" spans="3:13">
      <c r="D95" s="15"/>
      <c r="F95" s="6"/>
      <c r="G95" s="18"/>
      <c r="H95" s="2"/>
      <c r="I95" s="18"/>
      <c r="J95" s="2"/>
      <c r="K95" s="29"/>
      <c r="L95" s="28"/>
      <c r="M95" s="29"/>
    </row>
    <row r="96" spans="3:13">
      <c r="D96" s="15"/>
      <c r="F96" s="6"/>
      <c r="G96" s="18"/>
      <c r="H96" s="2"/>
      <c r="I96" s="18"/>
      <c r="J96" s="2"/>
      <c r="K96" s="29"/>
      <c r="L96" s="28"/>
      <c r="M96" s="29"/>
    </row>
    <row r="97" spans="4:13">
      <c r="D97" s="15"/>
      <c r="F97" s="6"/>
      <c r="G97" s="18"/>
      <c r="H97" s="2"/>
      <c r="I97" s="18"/>
      <c r="J97" s="2"/>
      <c r="K97" s="29"/>
      <c r="L97" s="28"/>
      <c r="M97" s="29"/>
    </row>
    <row r="98" spans="4:13">
      <c r="D98" s="15"/>
      <c r="F98" s="6"/>
      <c r="G98" s="18"/>
      <c r="H98" s="2"/>
      <c r="I98" s="18"/>
      <c r="J98" s="2"/>
      <c r="K98" s="29"/>
      <c r="L98" s="28"/>
      <c r="M98" s="29"/>
    </row>
    <row r="99" spans="4:13">
      <c r="D99" s="15"/>
      <c r="F99" s="6"/>
      <c r="G99" s="18"/>
      <c r="H99" s="2"/>
      <c r="I99" s="18"/>
      <c r="J99" s="2"/>
      <c r="K99" s="29"/>
      <c r="L99" s="28"/>
      <c r="M99" s="29"/>
    </row>
    <row r="100" spans="4:13">
      <c r="D100" s="15"/>
      <c r="F100" s="6"/>
      <c r="G100" s="18"/>
      <c r="H100" s="2"/>
      <c r="I100" s="18"/>
      <c r="J100" s="2"/>
      <c r="K100" s="29"/>
      <c r="L100" s="28"/>
      <c r="M100" s="29"/>
    </row>
    <row r="101" spans="4:13">
      <c r="D101" s="15"/>
      <c r="F101" s="6"/>
      <c r="G101" s="18"/>
      <c r="H101" s="2"/>
      <c r="I101" s="18"/>
      <c r="J101" s="2"/>
      <c r="K101" s="29"/>
      <c r="L101" s="28"/>
      <c r="M101" s="29"/>
    </row>
    <row r="102" spans="4:13">
      <c r="D102" s="6" t="s">
        <v>0</v>
      </c>
      <c r="F102" s="6"/>
      <c r="G102" s="194" t="s">
        <v>1</v>
      </c>
      <c r="H102" s="195"/>
      <c r="I102" s="195"/>
      <c r="J102" s="195"/>
      <c r="K102" s="195"/>
      <c r="L102" s="195"/>
      <c r="M102" s="195"/>
    </row>
    <row r="103" spans="4:13">
      <c r="D103" s="6" t="s">
        <v>126</v>
      </c>
      <c r="F103" s="6"/>
      <c r="G103" s="194" t="s">
        <v>125</v>
      </c>
      <c r="H103" s="195"/>
      <c r="I103" s="195"/>
      <c r="J103" s="195"/>
      <c r="K103" s="195"/>
      <c r="L103" s="195"/>
      <c r="M103" s="195"/>
    </row>
    <row r="105" spans="4:13">
      <c r="D105" s="192" t="s">
        <v>137</v>
      </c>
      <c r="E105" s="193"/>
      <c r="F105" s="193"/>
      <c r="G105" s="193"/>
      <c r="H105" s="193"/>
      <c r="I105" s="193"/>
      <c r="J105" s="193"/>
      <c r="K105" s="193"/>
      <c r="L105" s="193"/>
      <c r="M105" s="193"/>
    </row>
    <row r="106" spans="4:13">
      <c r="D106" s="3"/>
      <c r="F106" s="6"/>
      <c r="G106" s="2"/>
      <c r="H106" s="2"/>
      <c r="I106" s="2"/>
      <c r="J106" s="2"/>
      <c r="K106" s="2"/>
      <c r="L106" s="2"/>
      <c r="M106" s="2"/>
    </row>
    <row r="107" spans="4:13">
      <c r="D107" s="3"/>
      <c r="F107" s="6"/>
      <c r="G107" s="2"/>
      <c r="H107" s="2"/>
      <c r="I107" s="2"/>
      <c r="J107" s="2"/>
      <c r="K107" s="2"/>
      <c r="L107" s="2"/>
      <c r="M107" s="2"/>
    </row>
    <row r="108" spans="4:13">
      <c r="D108" s="3"/>
      <c r="F108" s="6"/>
      <c r="G108" s="2"/>
      <c r="H108" s="2"/>
      <c r="I108" s="2"/>
      <c r="J108" s="2"/>
      <c r="K108" s="2"/>
      <c r="L108" s="2"/>
      <c r="M108" s="2"/>
    </row>
    <row r="109" spans="4:13">
      <c r="D109" s="189" t="s">
        <v>45</v>
      </c>
      <c r="E109" s="189"/>
      <c r="F109" s="189"/>
      <c r="G109" s="189"/>
      <c r="H109" s="189"/>
      <c r="I109" s="189"/>
      <c r="J109" s="189"/>
      <c r="K109" s="189"/>
      <c r="L109" s="189"/>
      <c r="M109" s="189"/>
    </row>
    <row r="110" spans="4:13">
      <c r="D110" s="189" t="s">
        <v>145</v>
      </c>
      <c r="E110" s="189"/>
      <c r="F110" s="189"/>
      <c r="G110" s="189"/>
      <c r="H110" s="189"/>
      <c r="I110" s="189"/>
      <c r="J110" s="189"/>
      <c r="K110" s="189"/>
      <c r="L110" s="189"/>
      <c r="M110" s="189"/>
    </row>
    <row r="111" spans="4:13">
      <c r="D111" s="189" t="s">
        <v>251</v>
      </c>
      <c r="E111" s="189"/>
      <c r="F111" s="189"/>
      <c r="G111" s="189"/>
      <c r="H111" s="189"/>
      <c r="I111" s="189"/>
      <c r="J111" s="189"/>
      <c r="K111" s="189"/>
      <c r="L111" s="189"/>
      <c r="M111" s="189"/>
    </row>
    <row r="112" spans="4:13">
      <c r="D112" s="86"/>
      <c r="E112" s="86"/>
      <c r="F112" s="86"/>
      <c r="G112" s="4"/>
      <c r="H112" s="4"/>
      <c r="I112" s="4"/>
      <c r="J112" s="4"/>
      <c r="K112" s="4"/>
      <c r="L112" s="4"/>
      <c r="M112" s="4"/>
    </row>
    <row r="113" spans="3:13">
      <c r="D113" s="5"/>
      <c r="G113" s="190" t="s">
        <v>255</v>
      </c>
      <c r="H113" s="190"/>
      <c r="I113" s="190"/>
      <c r="J113" s="190"/>
      <c r="K113" s="190"/>
      <c r="L113" s="190"/>
      <c r="M113" s="190"/>
    </row>
    <row r="114" spans="3:13">
      <c r="D114" s="5"/>
      <c r="G114" s="190" t="s">
        <v>43</v>
      </c>
      <c r="H114" s="190"/>
      <c r="I114" s="190"/>
      <c r="K114" s="191" t="s">
        <v>44</v>
      </c>
      <c r="L114" s="191"/>
      <c r="M114" s="191"/>
    </row>
    <row r="115" spans="3:13">
      <c r="E115" s="10" t="s">
        <v>42</v>
      </c>
      <c r="F115" s="11"/>
      <c r="G115" s="12" t="s">
        <v>252</v>
      </c>
      <c r="H115" s="4"/>
      <c r="I115" s="12" t="s">
        <v>142</v>
      </c>
      <c r="J115" s="4"/>
      <c r="K115" s="12" t="s">
        <v>252</v>
      </c>
      <c r="L115" s="4"/>
      <c r="M115" s="12" t="s">
        <v>142</v>
      </c>
    </row>
    <row r="116" spans="3:13">
      <c r="D116" s="15"/>
      <c r="F116" s="6"/>
      <c r="G116" s="18"/>
      <c r="H116" s="2"/>
      <c r="I116" s="18"/>
      <c r="J116" s="2"/>
      <c r="K116" s="29"/>
      <c r="L116" s="28"/>
      <c r="M116" s="29"/>
    </row>
    <row r="117" spans="3:13">
      <c r="C117" s="188" t="s">
        <v>34</v>
      </c>
      <c r="D117" s="188"/>
      <c r="F117" s="6"/>
      <c r="G117" s="18"/>
      <c r="H117" s="2"/>
      <c r="I117" s="18"/>
      <c r="J117" s="2"/>
      <c r="K117" s="29"/>
      <c r="L117" s="18"/>
      <c r="M117" s="29"/>
    </row>
    <row r="118" spans="3:13">
      <c r="D118" s="109" t="s">
        <v>35</v>
      </c>
      <c r="F118" s="6"/>
      <c r="G118" s="18"/>
      <c r="H118" s="2"/>
      <c r="I118" s="18"/>
      <c r="J118" s="2"/>
      <c r="K118" s="29"/>
      <c r="L118" s="18"/>
      <c r="M118" s="29"/>
    </row>
    <row r="119" spans="3:13" hidden="1">
      <c r="D119" s="110" t="s">
        <v>169</v>
      </c>
      <c r="F119" s="6"/>
      <c r="G119" s="18"/>
      <c r="H119" s="2"/>
      <c r="I119" s="18"/>
      <c r="J119" s="2"/>
      <c r="K119" s="29"/>
      <c r="L119" s="18"/>
      <c r="M119" s="29"/>
    </row>
    <row r="120" spans="3:13" ht="21.75" thickBot="1">
      <c r="D120" s="3" t="s">
        <v>323</v>
      </c>
      <c r="E120" s="6">
        <v>35</v>
      </c>
      <c r="F120" s="6"/>
      <c r="G120" s="18"/>
      <c r="H120" s="2"/>
      <c r="I120" s="21">
        <v>3093442070.1999998</v>
      </c>
      <c r="J120" s="2"/>
      <c r="K120" s="29"/>
      <c r="L120" s="18"/>
      <c r="M120" s="21">
        <v>3093442070.1999998</v>
      </c>
    </row>
    <row r="121" spans="3:13" ht="22.5" thickTop="1" thickBot="1">
      <c r="D121" s="3" t="s">
        <v>324</v>
      </c>
      <c r="E121" s="6">
        <v>35</v>
      </c>
      <c r="F121" s="6"/>
      <c r="G121" s="21">
        <v>23580047671.920002</v>
      </c>
      <c r="H121" s="2"/>
      <c r="I121" s="17"/>
      <c r="J121" s="2"/>
      <c r="K121" s="21">
        <v>23580047671.920002</v>
      </c>
      <c r="L121" s="18"/>
      <c r="M121" s="17"/>
    </row>
    <row r="122" spans="3:13" ht="21.75" thickTop="1">
      <c r="D122" s="3" t="s">
        <v>146</v>
      </c>
      <c r="F122" s="6"/>
      <c r="G122" s="18"/>
      <c r="H122" s="2"/>
      <c r="I122" s="18"/>
      <c r="J122" s="2"/>
      <c r="K122" s="18"/>
      <c r="L122" s="18"/>
      <c r="M122" s="18"/>
    </row>
    <row r="123" spans="3:13">
      <c r="D123" s="109" t="s">
        <v>182</v>
      </c>
      <c r="E123" s="6">
        <v>35</v>
      </c>
      <c r="F123" s="6"/>
      <c r="G123" s="18"/>
      <c r="H123" s="2"/>
      <c r="I123" s="18">
        <v>2352976255.3199997</v>
      </c>
      <c r="J123" s="2"/>
      <c r="K123" s="29"/>
      <c r="L123" s="18"/>
      <c r="M123" s="29">
        <v>2352976255.3200002</v>
      </c>
    </row>
    <row r="124" spans="3:13">
      <c r="D124" s="109" t="s">
        <v>325</v>
      </c>
      <c r="E124" s="6">
        <v>35</v>
      </c>
      <c r="F124" s="6"/>
      <c r="G124" s="18">
        <v>16470976022.16</v>
      </c>
      <c r="H124" s="2"/>
      <c r="I124" s="17"/>
      <c r="J124" s="2"/>
      <c r="K124" s="29">
        <v>16470976022.16</v>
      </c>
      <c r="L124" s="18"/>
      <c r="M124" s="17"/>
    </row>
    <row r="125" spans="3:13">
      <c r="D125" s="109" t="s">
        <v>36</v>
      </c>
      <c r="E125" s="6">
        <v>35</v>
      </c>
      <c r="F125" s="6"/>
      <c r="G125" s="37">
        <v>-13182060846.539999</v>
      </c>
      <c r="H125" s="2"/>
      <c r="I125" s="37">
        <v>-272293687.30000001</v>
      </c>
      <c r="J125" s="37"/>
      <c r="K125" s="37">
        <v>-13182060846.539999</v>
      </c>
      <c r="L125" s="37"/>
      <c r="M125" s="37">
        <v>-272293687.30000001</v>
      </c>
    </row>
    <row r="126" spans="3:13">
      <c r="D126" s="109" t="s">
        <v>37</v>
      </c>
      <c r="F126" s="6"/>
      <c r="G126" s="33"/>
      <c r="H126" s="30"/>
      <c r="I126" s="33"/>
      <c r="J126" s="30"/>
      <c r="K126" s="34"/>
      <c r="L126" s="32"/>
      <c r="M126" s="31"/>
    </row>
    <row r="127" spans="3:13">
      <c r="D127" s="109" t="s">
        <v>38</v>
      </c>
      <c r="F127" s="6"/>
      <c r="G127" s="18">
        <v>210356633.0087254</v>
      </c>
      <c r="H127" s="2"/>
      <c r="I127" s="18">
        <v>17803093.949999988</v>
      </c>
      <c r="J127" s="2"/>
      <c r="K127" s="19">
        <v>49989814.769999936</v>
      </c>
      <c r="L127" s="18"/>
      <c r="M127" s="37">
        <v>-91180852.700000003</v>
      </c>
    </row>
    <row r="128" spans="3:13">
      <c r="D128" s="109" t="s">
        <v>39</v>
      </c>
      <c r="F128" s="6"/>
      <c r="G128" s="27">
        <v>0</v>
      </c>
      <c r="H128" s="2"/>
      <c r="I128" s="27">
        <v>0</v>
      </c>
      <c r="J128" s="2"/>
      <c r="K128" s="27">
        <v>0</v>
      </c>
      <c r="L128" s="18"/>
      <c r="M128" s="27">
        <v>0</v>
      </c>
    </row>
    <row r="129" spans="3:13">
      <c r="D129" s="109" t="s">
        <v>285</v>
      </c>
      <c r="F129" s="6"/>
      <c r="G129" s="114">
        <f>SUM(G122:G128)</f>
        <v>3499271808.628726</v>
      </c>
      <c r="H129" s="2"/>
      <c r="I129" s="114">
        <f>SUM(I122:I128)</f>
        <v>2098485661.9699998</v>
      </c>
      <c r="J129" s="2"/>
      <c r="K129" s="114">
        <f>SUM(K122:K128)</f>
        <v>3338904990.3900008</v>
      </c>
      <c r="L129" s="18"/>
      <c r="M129" s="114">
        <f>SUM(M122:M128)</f>
        <v>1989501715.3200002</v>
      </c>
    </row>
    <row r="130" spans="3:13">
      <c r="D130" s="109" t="s">
        <v>40</v>
      </c>
      <c r="F130" s="6"/>
      <c r="G130" s="27">
        <v>858895779.92000008</v>
      </c>
      <c r="H130" s="2"/>
      <c r="I130" s="27">
        <v>69072225.859999999</v>
      </c>
      <c r="J130" s="2"/>
      <c r="K130" s="27">
        <v>0</v>
      </c>
      <c r="L130" s="27"/>
      <c r="M130" s="27">
        <v>0</v>
      </c>
    </row>
    <row r="131" spans="3:13">
      <c r="C131" s="15" t="s">
        <v>130</v>
      </c>
      <c r="F131" s="6"/>
      <c r="G131" s="20">
        <f>SUM(G129:G130)</f>
        <v>4358167588.5487261</v>
      </c>
      <c r="H131" s="2"/>
      <c r="I131" s="20">
        <f>SUM(I129:I130)</f>
        <v>2167557887.8299999</v>
      </c>
      <c r="J131" s="2"/>
      <c r="K131" s="20">
        <f>SUM(K129:K130)</f>
        <v>3338904990.3900008</v>
      </c>
      <c r="L131" s="18"/>
      <c r="M131" s="20">
        <f>SUM(M129:M130)</f>
        <v>1989501715.3200002</v>
      </c>
    </row>
    <row r="132" spans="3:13" ht="21.75" thickBot="1">
      <c r="C132" s="15" t="s">
        <v>41</v>
      </c>
      <c r="F132" s="6"/>
      <c r="G132" s="21">
        <f>+G86+G131</f>
        <v>6849053021.4787254</v>
      </c>
      <c r="H132" s="2"/>
      <c r="I132" s="21">
        <f>+I86+I131</f>
        <v>2413505433.0299997</v>
      </c>
      <c r="J132" s="2"/>
      <c r="K132" s="21">
        <f>+K86+K131</f>
        <v>3575906079.440001</v>
      </c>
      <c r="L132" s="18"/>
      <c r="M132" s="21">
        <f>+M86+M131</f>
        <v>2140577495.5600002</v>
      </c>
    </row>
    <row r="133" spans="3:13" ht="21.75" thickTop="1">
      <c r="D133" s="111"/>
      <c r="E133" s="112"/>
      <c r="F133" s="113"/>
      <c r="G133" s="35"/>
      <c r="H133" s="35"/>
      <c r="I133" s="35"/>
      <c r="J133" s="35"/>
      <c r="K133" s="35"/>
      <c r="L133" s="35"/>
      <c r="M133" s="35"/>
    </row>
    <row r="134" spans="3:13">
      <c r="D134" s="22" t="s">
        <v>275</v>
      </c>
      <c r="E134" s="112"/>
      <c r="F134" s="113"/>
      <c r="G134" s="35"/>
      <c r="H134" s="35"/>
      <c r="I134" s="35"/>
      <c r="J134" s="35"/>
      <c r="K134" s="35"/>
      <c r="L134" s="35"/>
      <c r="M134" s="35"/>
    </row>
    <row r="135" spans="3:13">
      <c r="D135" s="22"/>
      <c r="E135" s="112"/>
      <c r="F135" s="113"/>
      <c r="G135" s="35"/>
      <c r="H135" s="35"/>
      <c r="I135" s="35"/>
      <c r="J135" s="35"/>
      <c r="K135" s="35"/>
      <c r="L135" s="35"/>
      <c r="M135" s="35"/>
    </row>
    <row r="136" spans="3:13">
      <c r="D136" s="22"/>
      <c r="E136" s="112"/>
      <c r="F136" s="113"/>
      <c r="G136" s="35"/>
      <c r="H136" s="35"/>
      <c r="I136" s="35"/>
      <c r="J136" s="35"/>
      <c r="K136" s="35"/>
      <c r="L136" s="35"/>
      <c r="M136" s="35"/>
    </row>
    <row r="137" spans="3:13">
      <c r="D137" s="22"/>
      <c r="E137" s="112"/>
      <c r="F137" s="113"/>
      <c r="G137" s="35"/>
      <c r="H137" s="35"/>
      <c r="I137" s="35"/>
      <c r="J137" s="35"/>
      <c r="K137" s="35"/>
      <c r="L137" s="35"/>
      <c r="M137" s="35"/>
    </row>
    <row r="138" spans="3:13">
      <c r="D138" s="22"/>
      <c r="E138" s="112"/>
      <c r="F138" s="113"/>
      <c r="G138" s="35"/>
      <c r="H138" s="35"/>
      <c r="I138" s="35"/>
      <c r="J138" s="35"/>
      <c r="K138" s="35"/>
      <c r="L138" s="35"/>
      <c r="M138" s="35"/>
    </row>
    <row r="139" spans="3:13">
      <c r="D139" s="22"/>
      <c r="E139" s="112"/>
      <c r="F139" s="113"/>
      <c r="G139" s="35"/>
      <c r="H139" s="35"/>
      <c r="I139" s="35"/>
      <c r="J139" s="35"/>
      <c r="K139" s="35"/>
      <c r="L139" s="35"/>
      <c r="M139" s="35"/>
    </row>
    <row r="140" spans="3:13">
      <c r="D140" s="22"/>
      <c r="E140" s="112"/>
      <c r="F140" s="113"/>
      <c r="G140" s="35"/>
      <c r="H140" s="35"/>
      <c r="I140" s="35"/>
      <c r="J140" s="35"/>
      <c r="K140" s="35"/>
      <c r="L140" s="35"/>
      <c r="M140" s="35"/>
    </row>
    <row r="141" spans="3:13">
      <c r="D141" s="22"/>
      <c r="E141" s="112"/>
      <c r="F141" s="113"/>
      <c r="G141" s="35"/>
      <c r="H141" s="35"/>
      <c r="I141" s="35"/>
      <c r="J141" s="35"/>
      <c r="K141" s="35"/>
      <c r="L141" s="35"/>
      <c r="M141" s="35"/>
    </row>
    <row r="142" spans="3:13">
      <c r="D142" s="22"/>
      <c r="E142" s="112"/>
      <c r="F142" s="113"/>
      <c r="G142" s="35"/>
      <c r="H142" s="35"/>
      <c r="I142" s="35"/>
      <c r="J142" s="35"/>
      <c r="K142" s="35"/>
      <c r="L142" s="35"/>
      <c r="M142" s="35"/>
    </row>
    <row r="143" spans="3:13">
      <c r="D143" s="22"/>
      <c r="E143" s="112"/>
      <c r="F143" s="113"/>
      <c r="G143" s="35"/>
      <c r="H143" s="35"/>
      <c r="I143" s="35"/>
      <c r="J143" s="35"/>
      <c r="K143" s="35"/>
      <c r="L143" s="35"/>
      <c r="M143" s="35"/>
    </row>
    <row r="144" spans="3:13">
      <c r="D144" s="22"/>
      <c r="E144" s="112"/>
      <c r="F144" s="113"/>
      <c r="G144" s="35"/>
      <c r="H144" s="35"/>
      <c r="I144" s="35"/>
      <c r="J144" s="35"/>
      <c r="K144" s="35"/>
      <c r="L144" s="35"/>
      <c r="M144" s="35"/>
    </row>
    <row r="145" spans="4:13">
      <c r="D145" s="22"/>
      <c r="E145" s="112"/>
      <c r="F145" s="113"/>
      <c r="G145" s="35"/>
      <c r="H145" s="35"/>
      <c r="I145" s="35"/>
      <c r="J145" s="35"/>
      <c r="K145" s="35"/>
      <c r="L145" s="35"/>
      <c r="M145" s="35"/>
    </row>
    <row r="146" spans="4:13">
      <c r="D146" s="22"/>
      <c r="E146" s="112"/>
      <c r="F146" s="113"/>
      <c r="G146" s="35"/>
      <c r="H146" s="35"/>
      <c r="I146" s="35"/>
      <c r="J146" s="35"/>
      <c r="K146" s="35"/>
      <c r="L146" s="35"/>
      <c r="M146" s="35"/>
    </row>
    <row r="147" spans="4:13">
      <c r="D147" s="22"/>
      <c r="E147" s="112"/>
      <c r="F147" s="113"/>
      <c r="G147" s="35"/>
      <c r="H147" s="35"/>
      <c r="I147" s="35"/>
      <c r="J147" s="35"/>
      <c r="K147" s="35"/>
      <c r="L147" s="35"/>
      <c r="M147" s="35"/>
    </row>
    <row r="148" spans="4:13">
      <c r="D148" s="22"/>
      <c r="E148" s="112"/>
      <c r="F148" s="113"/>
      <c r="G148" s="35"/>
      <c r="H148" s="35"/>
      <c r="I148" s="35"/>
      <c r="J148" s="35"/>
      <c r="K148" s="35"/>
      <c r="L148" s="35"/>
      <c r="M148" s="35"/>
    </row>
    <row r="149" spans="4:13">
      <c r="D149" s="22"/>
      <c r="E149" s="112"/>
      <c r="F149" s="113"/>
      <c r="G149" s="35"/>
      <c r="H149" s="35"/>
      <c r="I149" s="35"/>
      <c r="J149" s="35"/>
      <c r="K149" s="35"/>
      <c r="L149" s="35"/>
      <c r="M149" s="35"/>
    </row>
    <row r="150" spans="4:13">
      <c r="D150" s="22"/>
      <c r="E150" s="112"/>
      <c r="F150" s="113"/>
      <c r="G150" s="35"/>
      <c r="H150" s="35"/>
      <c r="I150" s="35"/>
      <c r="J150" s="35"/>
      <c r="K150" s="35"/>
      <c r="L150" s="35"/>
      <c r="M150" s="35"/>
    </row>
    <row r="151" spans="4:13">
      <c r="D151" s="22"/>
      <c r="E151" s="112"/>
      <c r="F151" s="113"/>
      <c r="G151" s="35"/>
      <c r="H151" s="35"/>
      <c r="I151" s="35"/>
      <c r="J151" s="35"/>
      <c r="K151" s="35"/>
      <c r="L151" s="35"/>
      <c r="M151" s="35"/>
    </row>
    <row r="152" spans="4:13">
      <c r="D152" s="22"/>
      <c r="E152" s="112"/>
      <c r="F152" s="113"/>
      <c r="G152" s="35"/>
      <c r="H152" s="35"/>
      <c r="I152" s="35"/>
      <c r="J152" s="35"/>
      <c r="K152" s="35"/>
      <c r="L152" s="35"/>
      <c r="M152" s="35"/>
    </row>
    <row r="153" spans="4:13">
      <c r="D153" s="22"/>
      <c r="E153" s="112"/>
      <c r="F153" s="113"/>
      <c r="G153" s="35"/>
      <c r="H153" s="35"/>
      <c r="I153" s="35"/>
      <c r="J153" s="35"/>
      <c r="K153" s="35"/>
      <c r="L153" s="35"/>
      <c r="M153" s="35"/>
    </row>
    <row r="154" spans="4:13">
      <c r="D154" s="22"/>
      <c r="E154" s="112"/>
      <c r="F154" s="113"/>
      <c r="G154" s="35"/>
      <c r="H154" s="35"/>
      <c r="I154" s="35"/>
      <c r="J154" s="35"/>
      <c r="K154" s="35"/>
      <c r="L154" s="35"/>
      <c r="M154" s="35"/>
    </row>
    <row r="155" spans="4:13">
      <c r="D155" s="22"/>
      <c r="E155" s="112"/>
      <c r="F155" s="113"/>
      <c r="G155" s="35"/>
      <c r="H155" s="35"/>
      <c r="I155" s="35"/>
      <c r="J155" s="35"/>
      <c r="K155" s="35"/>
      <c r="L155" s="35"/>
      <c r="M155" s="35"/>
    </row>
    <row r="156" spans="4:13">
      <c r="E156" s="112"/>
      <c r="F156" s="113"/>
      <c r="G156" s="35"/>
      <c r="H156" s="35"/>
      <c r="I156" s="35"/>
      <c r="J156" s="35"/>
      <c r="K156" s="35"/>
      <c r="L156" s="35"/>
      <c r="M156" s="35"/>
    </row>
    <row r="157" spans="4:13">
      <c r="D157" s="6" t="s">
        <v>0</v>
      </c>
      <c r="F157" s="6"/>
      <c r="G157" s="194" t="s">
        <v>1</v>
      </c>
      <c r="H157" s="195"/>
      <c r="I157" s="195"/>
      <c r="J157" s="195"/>
      <c r="K157" s="195"/>
      <c r="L157" s="195"/>
      <c r="M157" s="195"/>
    </row>
    <row r="158" spans="4:13">
      <c r="D158" s="6" t="s">
        <v>126</v>
      </c>
      <c r="F158" s="6"/>
      <c r="G158" s="194" t="s">
        <v>125</v>
      </c>
      <c r="H158" s="195"/>
      <c r="I158" s="195"/>
      <c r="J158" s="195"/>
      <c r="K158" s="195"/>
      <c r="L158" s="195"/>
      <c r="M158" s="195"/>
    </row>
    <row r="159" spans="4:13">
      <c r="D159" s="192" t="s">
        <v>318</v>
      </c>
      <c r="E159" s="193"/>
      <c r="F159" s="193"/>
      <c r="G159" s="193"/>
      <c r="H159" s="193"/>
      <c r="I159" s="193"/>
      <c r="J159" s="193"/>
      <c r="K159" s="193"/>
      <c r="L159" s="193"/>
      <c r="M159" s="193"/>
    </row>
    <row r="160" spans="4:13">
      <c r="D160" s="7"/>
      <c r="G160" s="36">
        <f t="shared" ref="G160:M160" si="0">+G132-G46</f>
        <v>-1.27410888671875E-3</v>
      </c>
      <c r="H160" s="36">
        <f t="shared" si="0"/>
        <v>0</v>
      </c>
      <c r="I160" s="36">
        <f t="shared" si="0"/>
        <v>0</v>
      </c>
      <c r="J160" s="36">
        <f t="shared" si="0"/>
        <v>0</v>
      </c>
      <c r="K160" s="36">
        <f t="shared" si="0"/>
        <v>0</v>
      </c>
      <c r="L160" s="36">
        <f t="shared" si="0"/>
        <v>0</v>
      </c>
      <c r="M160" s="36">
        <f t="shared" si="0"/>
        <v>0</v>
      </c>
    </row>
    <row r="161" spans="4:13">
      <c r="D161" s="7"/>
      <c r="G161" s="35"/>
      <c r="H161" s="35"/>
      <c r="I161" s="35"/>
      <c r="J161" s="35"/>
      <c r="L161" s="35"/>
      <c r="M161" s="35"/>
    </row>
    <row r="162" spans="4:13">
      <c r="D162" s="7"/>
    </row>
    <row r="163" spans="4:13">
      <c r="D163" s="7"/>
    </row>
    <row r="164" spans="4:13">
      <c r="D164" s="7"/>
    </row>
    <row r="165" spans="4:13">
      <c r="D165" s="7"/>
    </row>
    <row r="166" spans="4:13">
      <c r="D166" s="7"/>
    </row>
    <row r="167" spans="4:13">
      <c r="D167" s="7"/>
    </row>
    <row r="168" spans="4:13">
      <c r="D168" s="7"/>
    </row>
    <row r="169" spans="4:13">
      <c r="D169" s="7"/>
    </row>
    <row r="170" spans="4:13">
      <c r="D170" s="7"/>
    </row>
    <row r="171" spans="4:13">
      <c r="D171" s="7"/>
    </row>
    <row r="172" spans="4:13">
      <c r="D172" s="7"/>
    </row>
    <row r="173" spans="4:13">
      <c r="D173" s="7"/>
    </row>
    <row r="174" spans="4:13">
      <c r="D174" s="7"/>
    </row>
    <row r="175" spans="4:13">
      <c r="D175" s="7"/>
    </row>
    <row r="176" spans="4:13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  <row r="189" spans="4:4">
      <c r="D189" s="7"/>
    </row>
  </sheetData>
  <mergeCells count="30">
    <mergeCell ref="G113:M113"/>
    <mergeCell ref="G114:I114"/>
    <mergeCell ref="K114:M114"/>
    <mergeCell ref="G102:M102"/>
    <mergeCell ref="G103:M103"/>
    <mergeCell ref="D105:M105"/>
    <mergeCell ref="D159:M159"/>
    <mergeCell ref="G50:M50"/>
    <mergeCell ref="G51:M51"/>
    <mergeCell ref="G157:M157"/>
    <mergeCell ref="G158:M158"/>
    <mergeCell ref="D53:M53"/>
    <mergeCell ref="D55:M55"/>
    <mergeCell ref="D56:M56"/>
    <mergeCell ref="D57:M57"/>
    <mergeCell ref="G59:M59"/>
    <mergeCell ref="G60:I60"/>
    <mergeCell ref="K60:M60"/>
    <mergeCell ref="C117:D117"/>
    <mergeCell ref="D109:M109"/>
    <mergeCell ref="D110:M110"/>
    <mergeCell ref="D111:M111"/>
    <mergeCell ref="C10:D10"/>
    <mergeCell ref="C63:D63"/>
    <mergeCell ref="D2:M2"/>
    <mergeCell ref="D3:M3"/>
    <mergeCell ref="D4:M4"/>
    <mergeCell ref="G6:M6"/>
    <mergeCell ref="G7:I7"/>
    <mergeCell ref="K7:M7"/>
  </mergeCells>
  <pageMargins left="0.51181102362204722" right="0.23622047244094491" top="0.22" bottom="0.33" header="0.2" footer="0.31496062992125984"/>
  <pageSetup paperSize="9" scale="76" fitToHeight="0" orientation="portrait" r:id="rId1"/>
  <rowBreaks count="1" manualBreakCount="1">
    <brk id="53" min="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72E42-6A59-4805-8F3A-9438F5454CD1}">
  <sheetPr>
    <pageSetUpPr fitToPage="1"/>
  </sheetPr>
  <dimension ref="B1:X35"/>
  <sheetViews>
    <sheetView view="pageBreakPreview" topLeftCell="A13" zoomScale="95" zoomScaleNormal="100" zoomScaleSheetLayoutView="95" workbookViewId="0">
      <selection activeCell="B35" sqref="B35"/>
    </sheetView>
  </sheetViews>
  <sheetFormatPr defaultColWidth="9.140625" defaultRowHeight="21"/>
  <cols>
    <col min="1" max="1" width="9.140625" style="7"/>
    <col min="2" max="2" width="33.42578125" style="9" customWidth="1"/>
    <col min="3" max="3" width="6.5703125" style="67" customWidth="1"/>
    <col min="4" max="4" width="0.7109375" style="7" customWidth="1"/>
    <col min="5" max="5" width="15.85546875" style="7" customWidth="1"/>
    <col min="6" max="6" width="0.7109375" style="7" customWidth="1"/>
    <col min="7" max="7" width="16.7109375" style="7" customWidth="1"/>
    <col min="8" max="8" width="0.7109375" style="7" customWidth="1"/>
    <col min="9" max="9" width="14" style="7" customWidth="1"/>
    <col min="10" max="10" width="0.7109375" style="7" customWidth="1"/>
    <col min="11" max="11" width="14" style="7" customWidth="1"/>
    <col min="12" max="12" width="0.7109375" style="7" customWidth="1"/>
    <col min="13" max="13" width="15.85546875" style="7" customWidth="1"/>
    <col min="14" max="14" width="0.7109375" style="7" customWidth="1"/>
    <col min="15" max="15" width="15.28515625" style="7" customWidth="1"/>
    <col min="16" max="16" width="0.7109375" style="7" customWidth="1"/>
    <col min="17" max="17" width="15.140625" style="7" customWidth="1"/>
    <col min="18" max="18" width="0.7109375" style="7" customWidth="1"/>
    <col min="19" max="19" width="14.140625" style="7" customWidth="1"/>
    <col min="20" max="20" width="0.85546875" style="7" customWidth="1"/>
    <col min="21" max="21" width="14.140625" style="7" customWidth="1"/>
    <col min="22" max="22" width="0.7109375" style="7" customWidth="1"/>
    <col min="23" max="23" width="14.28515625" style="7" customWidth="1"/>
    <col min="24" max="24" width="13.7109375" style="7" customWidth="1"/>
    <col min="25" max="16384" width="9.140625" style="7"/>
  </cols>
  <sheetData>
    <row r="1" spans="2:24">
      <c r="C1" s="38"/>
      <c r="K1" s="5"/>
      <c r="L1" s="5"/>
      <c r="M1" s="5"/>
      <c r="N1" s="5"/>
      <c r="O1" s="39"/>
      <c r="P1" s="39"/>
      <c r="Q1" s="39"/>
      <c r="R1" s="39"/>
      <c r="S1" s="39"/>
      <c r="T1" s="39"/>
      <c r="U1" s="200"/>
      <c r="V1" s="200"/>
      <c r="W1" s="200"/>
    </row>
    <row r="2" spans="2:24">
      <c r="B2" s="189" t="str">
        <f>+BS!D2</f>
        <v>BEGISTICS PUBLIC COMPANY LIMITED AND ITS SUBSIDIARIES</v>
      </c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  <c r="V2" s="201"/>
      <c r="W2" s="201"/>
    </row>
    <row r="3" spans="2:24">
      <c r="B3" s="189" t="s">
        <v>254</v>
      </c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</row>
    <row r="4" spans="2:24">
      <c r="B4" s="202" t="s">
        <v>253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  <c r="T4" s="202"/>
      <c r="U4" s="202"/>
      <c r="V4" s="202"/>
      <c r="W4" s="202"/>
    </row>
    <row r="5" spans="2:24" ht="12" customHeight="1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</row>
    <row r="6" spans="2:24">
      <c r="B6" s="41"/>
      <c r="C6" s="38"/>
      <c r="E6" s="196" t="s">
        <v>255</v>
      </c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</row>
    <row r="7" spans="2:24">
      <c r="B7" s="41"/>
      <c r="C7" s="38"/>
      <c r="E7" s="203" t="s">
        <v>43</v>
      </c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203"/>
    </row>
    <row r="8" spans="2:24">
      <c r="B8" s="41"/>
      <c r="C8" s="38"/>
      <c r="E8" s="11"/>
      <c r="F8" s="11"/>
      <c r="G8" s="11"/>
      <c r="H8" s="11"/>
      <c r="I8" s="11"/>
      <c r="J8" s="11"/>
      <c r="K8" s="11"/>
      <c r="L8" s="11"/>
      <c r="M8" s="196" t="s">
        <v>48</v>
      </c>
      <c r="N8" s="196"/>
      <c r="O8" s="196"/>
      <c r="P8" s="196"/>
      <c r="Q8" s="196"/>
      <c r="R8" s="11"/>
      <c r="S8" s="11"/>
      <c r="T8" s="11"/>
      <c r="U8" s="11"/>
      <c r="V8" s="11"/>
      <c r="W8" s="11"/>
    </row>
    <row r="9" spans="2:24" ht="21" customHeight="1">
      <c r="B9" s="42"/>
      <c r="C9" s="38"/>
      <c r="D9" s="43"/>
      <c r="E9" s="44"/>
      <c r="F9" s="45"/>
      <c r="G9" s="5"/>
      <c r="H9" s="45"/>
      <c r="L9" s="44"/>
      <c r="M9" s="46" t="s">
        <v>49</v>
      </c>
      <c r="N9" s="44"/>
      <c r="O9" s="46"/>
      <c r="P9" s="46"/>
      <c r="R9" s="45"/>
      <c r="S9" s="44"/>
      <c r="T9" s="45"/>
      <c r="U9" s="44"/>
      <c r="V9" s="45"/>
      <c r="W9" s="44"/>
    </row>
    <row r="10" spans="2:24" ht="21" customHeight="1">
      <c r="B10" s="42"/>
      <c r="C10" s="38"/>
      <c r="D10" s="43"/>
      <c r="E10" s="44" t="s">
        <v>51</v>
      </c>
      <c r="F10" s="44"/>
      <c r="G10" s="11" t="s">
        <v>52</v>
      </c>
      <c r="H10" s="45"/>
      <c r="I10" s="197" t="s">
        <v>53</v>
      </c>
      <c r="J10" s="197"/>
      <c r="K10" s="197"/>
      <c r="L10" s="44"/>
      <c r="M10" s="46" t="s">
        <v>54</v>
      </c>
      <c r="N10" s="44"/>
      <c r="O10" s="46" t="s">
        <v>257</v>
      </c>
      <c r="P10" s="46"/>
      <c r="Q10" s="46" t="s">
        <v>56</v>
      </c>
      <c r="R10" s="45"/>
      <c r="S10" s="44" t="s">
        <v>286</v>
      </c>
      <c r="T10" s="45"/>
      <c r="U10" s="44" t="s">
        <v>289</v>
      </c>
      <c r="W10" s="11"/>
      <c r="X10" s="48"/>
    </row>
    <row r="11" spans="2:24">
      <c r="B11" s="49"/>
      <c r="C11" s="38"/>
      <c r="D11" s="43"/>
      <c r="E11" s="44" t="s">
        <v>58</v>
      </c>
      <c r="F11" s="44"/>
      <c r="G11" s="50" t="s">
        <v>59</v>
      </c>
      <c r="H11" s="45"/>
      <c r="I11" s="44" t="s">
        <v>60</v>
      </c>
      <c r="J11" s="45"/>
      <c r="K11" s="44"/>
      <c r="L11" s="44"/>
      <c r="M11" s="46" t="s">
        <v>61</v>
      </c>
      <c r="N11" s="44"/>
      <c r="O11" s="46" t="s">
        <v>258</v>
      </c>
      <c r="P11" s="46"/>
      <c r="Q11" s="46" t="s">
        <v>63</v>
      </c>
      <c r="R11" s="45"/>
      <c r="S11" s="11" t="s">
        <v>287</v>
      </c>
      <c r="T11" s="45"/>
      <c r="U11" s="11" t="s">
        <v>290</v>
      </c>
      <c r="V11" s="51"/>
      <c r="W11" s="11"/>
      <c r="X11" s="52"/>
    </row>
    <row r="12" spans="2:24" ht="42">
      <c r="B12" s="42"/>
      <c r="C12" s="10" t="s">
        <v>42</v>
      </c>
      <c r="D12" s="53"/>
      <c r="E12" s="47" t="s">
        <v>65</v>
      </c>
      <c r="F12" s="44"/>
      <c r="G12" s="54" t="s">
        <v>66</v>
      </c>
      <c r="H12" s="45"/>
      <c r="I12" s="47" t="s">
        <v>67</v>
      </c>
      <c r="J12" s="45"/>
      <c r="K12" s="54" t="s">
        <v>68</v>
      </c>
      <c r="L12" s="46"/>
      <c r="M12" s="54" t="s">
        <v>69</v>
      </c>
      <c r="N12" s="46"/>
      <c r="O12" s="10" t="s">
        <v>259</v>
      </c>
      <c r="P12" s="46"/>
      <c r="Q12" s="54" t="s">
        <v>71</v>
      </c>
      <c r="R12" s="45"/>
      <c r="S12" s="47" t="s">
        <v>288</v>
      </c>
      <c r="T12" s="45"/>
      <c r="U12" s="47" t="s">
        <v>291</v>
      </c>
      <c r="V12" s="45"/>
      <c r="W12" s="44" t="s">
        <v>57</v>
      </c>
    </row>
    <row r="13" spans="2:24" ht="21.4" customHeight="1">
      <c r="B13" s="55" t="s">
        <v>129</v>
      </c>
      <c r="C13" s="38"/>
      <c r="D13" s="53"/>
      <c r="E13" s="56">
        <v>1437831550.1599998</v>
      </c>
      <c r="F13" s="57"/>
      <c r="G13" s="56">
        <v>-267006919.74000001</v>
      </c>
      <c r="H13" s="58"/>
      <c r="I13" s="56">
        <v>0</v>
      </c>
      <c r="J13" s="57"/>
      <c r="K13" s="56">
        <v>-53904897.479999997</v>
      </c>
      <c r="L13" s="57"/>
      <c r="M13" s="56">
        <v>0</v>
      </c>
      <c r="N13" s="57"/>
      <c r="O13" s="57">
        <v>0</v>
      </c>
      <c r="P13" s="57"/>
      <c r="Q13" s="57">
        <v>0</v>
      </c>
      <c r="R13" s="57"/>
      <c r="S13" s="32">
        <f>Q13+K13</f>
        <v>-53904897.479999997</v>
      </c>
      <c r="T13" s="57"/>
      <c r="U13" s="56">
        <v>58131448.82</v>
      </c>
      <c r="V13" s="57"/>
      <c r="W13" s="56">
        <v>1175051181.7599998</v>
      </c>
      <c r="X13" s="48"/>
    </row>
    <row r="14" spans="2:24" ht="22.15" customHeight="1">
      <c r="B14" s="42" t="s">
        <v>74</v>
      </c>
      <c r="C14" s="38"/>
      <c r="D14" s="53"/>
      <c r="E14" s="58">
        <v>915144705.15999997</v>
      </c>
      <c r="F14" s="57"/>
      <c r="G14" s="58">
        <v>-5286767.5599999996</v>
      </c>
      <c r="H14" s="58"/>
      <c r="I14" s="57">
        <v>0</v>
      </c>
      <c r="J14" s="57"/>
      <c r="K14" s="57">
        <v>0</v>
      </c>
      <c r="L14" s="57"/>
      <c r="M14" s="57">
        <v>0</v>
      </c>
      <c r="N14" s="57"/>
      <c r="O14" s="57">
        <v>0</v>
      </c>
      <c r="P14" s="57"/>
      <c r="Q14" s="57">
        <v>0</v>
      </c>
      <c r="R14" s="57"/>
      <c r="S14" s="57">
        <f t="shared" ref="S14:S16" si="0">Q14+K14</f>
        <v>0</v>
      </c>
      <c r="T14" s="57"/>
      <c r="U14" s="57">
        <v>14700000</v>
      </c>
      <c r="V14" s="57"/>
      <c r="W14" s="58">
        <v>924557937.60000002</v>
      </c>
      <c r="X14" s="48"/>
    </row>
    <row r="15" spans="2:24">
      <c r="B15" s="9" t="s">
        <v>73</v>
      </c>
      <c r="C15" s="6"/>
      <c r="D15" s="53"/>
      <c r="E15" s="57">
        <v>0</v>
      </c>
      <c r="F15" s="37"/>
      <c r="G15" s="57">
        <v>0</v>
      </c>
      <c r="H15" s="58"/>
      <c r="I15" s="57"/>
      <c r="J15" s="57"/>
      <c r="K15" s="57">
        <v>312109.26</v>
      </c>
      <c r="L15" s="57"/>
      <c r="M15" s="57">
        <v>-312109.26</v>
      </c>
      <c r="N15" s="57"/>
      <c r="O15" s="57">
        <v>0</v>
      </c>
      <c r="P15" s="57"/>
      <c r="Q15" s="57">
        <f>SUM(M15:O15)</f>
        <v>-312109.26</v>
      </c>
      <c r="R15" s="57"/>
      <c r="S15" s="57">
        <f t="shared" si="0"/>
        <v>0</v>
      </c>
      <c r="T15" s="57"/>
      <c r="U15" s="57">
        <v>0</v>
      </c>
      <c r="V15" s="57"/>
      <c r="W15" s="57">
        <v>0</v>
      </c>
      <c r="X15" s="48"/>
    </row>
    <row r="16" spans="2:24">
      <c r="B16" s="9" t="s">
        <v>264</v>
      </c>
      <c r="C16" s="38"/>
      <c r="D16" s="53"/>
      <c r="E16" s="57">
        <v>0</v>
      </c>
      <c r="F16" s="57"/>
      <c r="G16" s="57">
        <v>0</v>
      </c>
      <c r="H16" s="57"/>
      <c r="I16" s="57">
        <v>0</v>
      </c>
      <c r="J16" s="57"/>
      <c r="K16" s="59">
        <v>71395882.169999987</v>
      </c>
      <c r="L16" s="57"/>
      <c r="M16" s="57">
        <v>312109.26</v>
      </c>
      <c r="N16" s="57"/>
      <c r="O16" s="57">
        <v>0</v>
      </c>
      <c r="P16" s="57"/>
      <c r="Q16" s="57">
        <f>SUM(M16:O16)</f>
        <v>312109.26</v>
      </c>
      <c r="R16" s="57"/>
      <c r="S16" s="57">
        <f t="shared" si="0"/>
        <v>71707991.429999992</v>
      </c>
      <c r="T16" s="57"/>
      <c r="U16" s="57">
        <v>-3759222.96</v>
      </c>
      <c r="V16" s="57"/>
      <c r="W16" s="60">
        <v>67948768.469999999</v>
      </c>
      <c r="X16" s="48"/>
    </row>
    <row r="17" spans="2:24" ht="21.75" thickBot="1">
      <c r="B17" s="61" t="s">
        <v>256</v>
      </c>
      <c r="C17" s="6"/>
      <c r="E17" s="62">
        <f>SUM(E13:E16)</f>
        <v>2352976255.3199997</v>
      </c>
      <c r="F17" s="57"/>
      <c r="G17" s="62">
        <f>SUM(G13:G16)</f>
        <v>-272293687.30000001</v>
      </c>
      <c r="H17" s="58"/>
      <c r="I17" s="62">
        <f>SUM(I13:I16)</f>
        <v>0</v>
      </c>
      <c r="J17" s="57"/>
      <c r="K17" s="62">
        <f>SUM(K13:K16)</f>
        <v>17803093.949999988</v>
      </c>
      <c r="L17" s="57"/>
      <c r="M17" s="62">
        <f>SUM(M13:M16)</f>
        <v>0</v>
      </c>
      <c r="N17" s="57"/>
      <c r="O17" s="62">
        <f>SUM(O13:O16)</f>
        <v>0</v>
      </c>
      <c r="P17" s="57"/>
      <c r="Q17" s="62">
        <f>SUM(Q13:Q16)</f>
        <v>0</v>
      </c>
      <c r="R17" s="57"/>
      <c r="S17" s="62">
        <f>SUM(S13:S16)</f>
        <v>17803093.949999996</v>
      </c>
      <c r="T17" s="57"/>
      <c r="U17" s="62">
        <f>SUM(U13:U16)</f>
        <v>69072225.859999999</v>
      </c>
      <c r="V17" s="57"/>
      <c r="W17" s="63">
        <f>SUM(W13:W16)</f>
        <v>2167557887.8299994</v>
      </c>
      <c r="X17" s="64"/>
    </row>
    <row r="18" spans="2:24" ht="21.75" thickTop="1">
      <c r="B18" s="49"/>
      <c r="C18" s="6"/>
      <c r="E18" s="58"/>
      <c r="F18" s="57"/>
      <c r="G18" s="58"/>
      <c r="H18" s="58"/>
      <c r="I18" s="57"/>
      <c r="J18" s="57"/>
      <c r="K18" s="58"/>
      <c r="L18" s="57"/>
      <c r="M18" s="57"/>
      <c r="N18" s="57"/>
      <c r="O18" s="58"/>
      <c r="P18" s="57"/>
      <c r="Q18" s="58"/>
      <c r="R18" s="57"/>
      <c r="S18" s="57"/>
      <c r="T18" s="57"/>
      <c r="U18" s="57"/>
      <c r="V18" s="57"/>
      <c r="W18" s="58"/>
      <c r="X18" s="64"/>
    </row>
    <row r="19" spans="2:24">
      <c r="B19" s="61" t="s">
        <v>147</v>
      </c>
      <c r="C19" s="6"/>
      <c r="E19" s="58">
        <v>2352976255.3199997</v>
      </c>
      <c r="F19" s="57"/>
      <c r="G19" s="58">
        <v>-272293687.30000001</v>
      </c>
      <c r="H19" s="58"/>
      <c r="I19" s="58">
        <f>I17</f>
        <v>0</v>
      </c>
      <c r="J19" s="57"/>
      <c r="K19" s="58">
        <v>17803093.949999988</v>
      </c>
      <c r="L19" s="57"/>
      <c r="M19" s="58">
        <f>M17</f>
        <v>0</v>
      </c>
      <c r="N19" s="57"/>
      <c r="O19" s="58">
        <f>O17</f>
        <v>0</v>
      </c>
      <c r="P19" s="57"/>
      <c r="Q19" s="58">
        <v>0</v>
      </c>
      <c r="R19" s="57"/>
      <c r="S19" s="57">
        <f t="shared" ref="S19:S24" si="1">SUM(K19+Q19+I19+G19+E19)</f>
        <v>2098485661.9699998</v>
      </c>
      <c r="T19" s="57"/>
      <c r="U19" s="65">
        <v>69072225.859999999</v>
      </c>
      <c r="V19" s="57"/>
      <c r="W19" s="58">
        <f t="shared" ref="W19:W24" si="2">+S19+U19</f>
        <v>2167557887.8299999</v>
      </c>
      <c r="X19" s="64"/>
    </row>
    <row r="20" spans="2:24">
      <c r="B20" s="49" t="s">
        <v>74</v>
      </c>
      <c r="C20" s="6">
        <v>35</v>
      </c>
      <c r="E20" s="57">
        <v>14117999766.84</v>
      </c>
      <c r="F20" s="57"/>
      <c r="G20" s="57">
        <v>-12909767159.24</v>
      </c>
      <c r="H20" s="58"/>
      <c r="I20" s="57">
        <v>0</v>
      </c>
      <c r="J20" s="57"/>
      <c r="K20" s="57">
        <v>0</v>
      </c>
      <c r="L20" s="57"/>
      <c r="M20" s="57">
        <v>0</v>
      </c>
      <c r="N20" s="57"/>
      <c r="O20" s="57">
        <v>0</v>
      </c>
      <c r="P20" s="57"/>
      <c r="Q20" s="57">
        <v>0</v>
      </c>
      <c r="R20" s="57"/>
      <c r="S20" s="57">
        <f t="shared" si="1"/>
        <v>1208232607.6000004</v>
      </c>
      <c r="T20" s="57"/>
      <c r="U20" s="32">
        <v>0</v>
      </c>
      <c r="V20" s="57"/>
      <c r="W20" s="57">
        <f t="shared" si="2"/>
        <v>1208232607.6000004</v>
      </c>
      <c r="X20" s="64"/>
    </row>
    <row r="21" spans="2:24">
      <c r="B21" s="49" t="s">
        <v>170</v>
      </c>
      <c r="C21" s="6"/>
      <c r="E21" s="57">
        <v>0</v>
      </c>
      <c r="F21" s="57"/>
      <c r="G21" s="58">
        <v>0</v>
      </c>
      <c r="H21" s="58"/>
      <c r="I21" s="57">
        <v>0</v>
      </c>
      <c r="J21" s="57"/>
      <c r="K21" s="57">
        <v>0</v>
      </c>
      <c r="L21" s="57"/>
      <c r="M21" s="57">
        <v>0</v>
      </c>
      <c r="N21" s="57"/>
      <c r="O21" s="57">
        <v>0</v>
      </c>
      <c r="P21" s="57"/>
      <c r="Q21" s="57">
        <v>0</v>
      </c>
      <c r="R21" s="57"/>
      <c r="S21" s="57">
        <f t="shared" si="1"/>
        <v>0</v>
      </c>
      <c r="T21" s="57"/>
      <c r="U21" s="32">
        <v>790687372.52999997</v>
      </c>
      <c r="V21" s="57"/>
      <c r="W21" s="57">
        <f t="shared" si="2"/>
        <v>790687372.52999997</v>
      </c>
      <c r="X21" s="64"/>
    </row>
    <row r="22" spans="2:24">
      <c r="B22" s="49" t="s">
        <v>171</v>
      </c>
      <c r="C22" s="6"/>
      <c r="E22" s="57">
        <v>0</v>
      </c>
      <c r="F22" s="57"/>
      <c r="G22" s="58">
        <v>0</v>
      </c>
      <c r="H22" s="58"/>
      <c r="I22" s="57">
        <v>0</v>
      </c>
      <c r="J22" s="57"/>
      <c r="K22" s="57">
        <v>-583034.9</v>
      </c>
      <c r="L22" s="57"/>
      <c r="M22" s="57">
        <v>0</v>
      </c>
      <c r="N22" s="57"/>
      <c r="O22" s="57">
        <v>0</v>
      </c>
      <c r="P22" s="57"/>
      <c r="Q22" s="57">
        <v>0</v>
      </c>
      <c r="R22" s="57"/>
      <c r="S22" s="57">
        <f t="shared" si="1"/>
        <v>-583034.9</v>
      </c>
      <c r="T22" s="57"/>
      <c r="U22" s="32">
        <v>-6797944.9299999997</v>
      </c>
      <c r="V22" s="57"/>
      <c r="W22" s="57">
        <f t="shared" si="2"/>
        <v>-7380979.8300000001</v>
      </c>
      <c r="X22" s="64"/>
    </row>
    <row r="23" spans="2:24">
      <c r="B23" s="49" t="s">
        <v>73</v>
      </c>
      <c r="C23" s="6"/>
      <c r="E23" s="57">
        <v>0</v>
      </c>
      <c r="F23" s="57"/>
      <c r="G23" s="58">
        <v>0</v>
      </c>
      <c r="H23" s="58"/>
      <c r="I23" s="57">
        <v>0</v>
      </c>
      <c r="J23" s="57"/>
      <c r="K23" s="58">
        <v>-3909427.09</v>
      </c>
      <c r="L23" s="57"/>
      <c r="M23" s="57">
        <f>-M24</f>
        <v>-450093.75</v>
      </c>
      <c r="N23" s="57"/>
      <c r="O23" s="57">
        <f>-O24</f>
        <v>4359520.84</v>
      </c>
      <c r="P23" s="57"/>
      <c r="Q23" s="57">
        <f>-Q24</f>
        <v>3909427.09</v>
      </c>
      <c r="R23" s="57"/>
      <c r="S23" s="57">
        <f t="shared" si="1"/>
        <v>0</v>
      </c>
      <c r="T23" s="57"/>
      <c r="U23" s="32">
        <v>0</v>
      </c>
      <c r="V23" s="57"/>
      <c r="W23" s="57">
        <f t="shared" si="2"/>
        <v>0</v>
      </c>
      <c r="X23" s="64"/>
    </row>
    <row r="24" spans="2:24">
      <c r="B24" s="9" t="s">
        <v>264</v>
      </c>
      <c r="C24" s="6"/>
      <c r="E24" s="57">
        <v>0</v>
      </c>
      <c r="F24" s="57"/>
      <c r="G24" s="57">
        <v>0</v>
      </c>
      <c r="H24" s="57"/>
      <c r="I24" s="57">
        <v>0</v>
      </c>
      <c r="J24" s="57"/>
      <c r="K24" s="57">
        <v>197046001.04872543</v>
      </c>
      <c r="L24" s="57"/>
      <c r="M24" s="57">
        <v>450093.75</v>
      </c>
      <c r="N24" s="57"/>
      <c r="O24" s="57">
        <v>-4359520.84</v>
      </c>
      <c r="P24" s="57"/>
      <c r="Q24" s="57">
        <v>-3909427.09</v>
      </c>
      <c r="R24" s="57"/>
      <c r="S24" s="57">
        <f t="shared" si="1"/>
        <v>193136573.95872542</v>
      </c>
      <c r="T24" s="57"/>
      <c r="U24" s="32">
        <f>OCI!F25</f>
        <v>5934126.46</v>
      </c>
      <c r="V24" s="57"/>
      <c r="W24" s="57">
        <f t="shared" si="2"/>
        <v>199070700.41872543</v>
      </c>
      <c r="X24" s="64"/>
    </row>
    <row r="25" spans="2:24" ht="21.75" thickBot="1">
      <c r="B25" s="61" t="s">
        <v>260</v>
      </c>
      <c r="C25" s="6"/>
      <c r="E25" s="62">
        <f>SUM(E19:E24)</f>
        <v>16470976022.16</v>
      </c>
      <c r="F25" s="57"/>
      <c r="G25" s="62">
        <f>SUM(G19:G24)</f>
        <v>-13182060846.539999</v>
      </c>
      <c r="H25" s="57"/>
      <c r="I25" s="62">
        <f>SUM(I19:I24)</f>
        <v>0</v>
      </c>
      <c r="J25" s="57"/>
      <c r="K25" s="62">
        <f>SUM(K19:K24)</f>
        <v>210356633.0087254</v>
      </c>
      <c r="L25" s="57"/>
      <c r="M25" s="62">
        <f>SUM(M19:M24)</f>
        <v>0</v>
      </c>
      <c r="N25" s="57"/>
      <c r="O25" s="62">
        <f>SUM(O19:O24)</f>
        <v>0</v>
      </c>
      <c r="P25" s="57"/>
      <c r="Q25" s="62">
        <f>SUM(Q19:Q24)</f>
        <v>0</v>
      </c>
      <c r="R25" s="57"/>
      <c r="S25" s="62">
        <f>SUM(S19:S24)</f>
        <v>3499271808.6287255</v>
      </c>
      <c r="T25" s="57"/>
      <c r="U25" s="62">
        <f>SUM(U19:U24)</f>
        <v>858895779.92000008</v>
      </c>
      <c r="V25" s="57"/>
      <c r="W25" s="62">
        <f>SUM(W19:W24)</f>
        <v>4358167588.5487251</v>
      </c>
      <c r="X25" s="66">
        <f>W25-BS!G131</f>
        <v>0</v>
      </c>
    </row>
    <row r="26" spans="2:24" ht="21.75" thickTop="1"/>
    <row r="27" spans="2:24" ht="12.75" customHeight="1"/>
    <row r="28" spans="2:24">
      <c r="B28" s="22" t="s">
        <v>275</v>
      </c>
      <c r="E28" s="64"/>
      <c r="K28" s="64"/>
      <c r="O28" s="64"/>
    </row>
    <row r="29" spans="2:24">
      <c r="B29" s="22"/>
      <c r="E29" s="64"/>
      <c r="K29" s="64"/>
      <c r="O29" s="64"/>
    </row>
    <row r="30" spans="2:24">
      <c r="B30" s="22"/>
      <c r="E30" s="64"/>
      <c r="K30" s="64"/>
      <c r="O30" s="64"/>
    </row>
    <row r="31" spans="2:24">
      <c r="C31" s="6" t="s">
        <v>0</v>
      </c>
      <c r="E31" s="8"/>
      <c r="G31" s="68"/>
      <c r="K31" s="69"/>
      <c r="P31" s="6" t="s">
        <v>1</v>
      </c>
    </row>
    <row r="32" spans="2:24">
      <c r="B32" s="3"/>
      <c r="C32" s="6" t="s">
        <v>126</v>
      </c>
      <c r="D32" s="6"/>
      <c r="E32" s="6"/>
      <c r="F32" s="70"/>
      <c r="P32" s="24" t="s">
        <v>125</v>
      </c>
    </row>
    <row r="33" spans="2:23" ht="22.15" customHeight="1">
      <c r="B33" s="3"/>
      <c r="C33" s="6"/>
      <c r="D33" s="6"/>
      <c r="E33" s="6"/>
      <c r="F33" s="70"/>
      <c r="P33" s="24"/>
    </row>
    <row r="34" spans="2:23">
      <c r="B34" s="198" t="s">
        <v>319</v>
      </c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  <c r="O34" s="199"/>
      <c r="P34" s="199"/>
      <c r="Q34" s="199"/>
      <c r="R34" s="199"/>
      <c r="S34" s="199"/>
      <c r="T34" s="199"/>
      <c r="U34" s="199"/>
      <c r="V34" s="199"/>
      <c r="W34" s="199"/>
    </row>
    <row r="35" spans="2:23">
      <c r="B35" s="7"/>
      <c r="C35" s="7"/>
    </row>
  </sheetData>
  <mergeCells count="9">
    <mergeCell ref="M8:Q8"/>
    <mergeCell ref="I10:K10"/>
    <mergeCell ref="B34:W34"/>
    <mergeCell ref="U1:W1"/>
    <mergeCell ref="B2:W2"/>
    <mergeCell ref="B3:W3"/>
    <mergeCell ref="B4:W4"/>
    <mergeCell ref="E6:W6"/>
    <mergeCell ref="E7:W7"/>
  </mergeCells>
  <pageMargins left="0.55118110236220474" right="0.23622047244094491" top="0.59055118110236227" bottom="0.15748031496062992" header="0.15748031496062992" footer="0.15748031496062992"/>
  <pageSetup paperSize="9" scale="70" fitToHeight="0" orientation="landscape" r:id="rId1"/>
  <colBreaks count="1" manualBreakCount="1">
    <brk id="2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03ECF-E66B-474E-BEF9-2A8687A2061F}">
  <sheetPr>
    <pageSetUpPr fitToPage="1"/>
  </sheetPr>
  <dimension ref="A1:T74"/>
  <sheetViews>
    <sheetView view="pageBreakPreview" topLeftCell="A10" zoomScale="107" zoomScaleNormal="130" zoomScaleSheetLayoutView="107" workbookViewId="0">
      <selection activeCell="A33" sqref="A33"/>
    </sheetView>
  </sheetViews>
  <sheetFormatPr defaultColWidth="9.140625" defaultRowHeight="21"/>
  <cols>
    <col min="1" max="1" width="32.85546875" style="9" customWidth="1"/>
    <col min="2" max="2" width="8" style="67" customWidth="1"/>
    <col min="3" max="3" width="0.7109375" style="7" customWidth="1"/>
    <col min="4" max="4" width="16.140625" style="7" customWidth="1"/>
    <col min="5" max="5" width="0.7109375" style="7" customWidth="1"/>
    <col min="6" max="6" width="14.85546875" style="7" customWidth="1"/>
    <col min="7" max="7" width="0.7109375" style="7" customWidth="1"/>
    <col min="8" max="8" width="12" style="7" customWidth="1"/>
    <col min="9" max="9" width="0.7109375" style="7" customWidth="1"/>
    <col min="10" max="10" width="15" style="7" customWidth="1"/>
    <col min="11" max="11" width="0.7109375" style="7" customWidth="1"/>
    <col min="12" max="12" width="16.28515625" style="7" customWidth="1"/>
    <col min="13" max="13" width="0.7109375" style="7" customWidth="1"/>
    <col min="14" max="14" width="17" style="7" customWidth="1"/>
    <col min="15" max="15" width="0.7109375" style="7" customWidth="1"/>
    <col min="16" max="16" width="16" style="7" customWidth="1"/>
    <col min="17" max="17" width="0.7109375" style="7" customWidth="1"/>
    <col min="18" max="18" width="13.85546875" style="7" customWidth="1"/>
    <col min="19" max="19" width="13.7109375" style="7" customWidth="1"/>
    <col min="20" max="16384" width="9.140625" style="7"/>
  </cols>
  <sheetData>
    <row r="1" spans="1:19">
      <c r="B1" s="38"/>
      <c r="J1" s="5"/>
      <c r="K1" s="5"/>
      <c r="L1" s="5"/>
      <c r="M1" s="5"/>
      <c r="N1" s="5"/>
      <c r="O1" s="5"/>
      <c r="P1" s="200"/>
      <c r="Q1" s="200"/>
      <c r="R1" s="200"/>
    </row>
    <row r="2" spans="1:19">
      <c r="A2" s="189" t="s">
        <v>45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</row>
    <row r="3" spans="1:19">
      <c r="A3" s="189" t="s">
        <v>47</v>
      </c>
      <c r="B3" s="189"/>
      <c r="C3" s="189"/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</row>
    <row r="4" spans="1:19">
      <c r="A4" s="202" t="s">
        <v>253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  <c r="O4" s="202"/>
      <c r="P4" s="202"/>
      <c r="Q4" s="202"/>
      <c r="R4" s="202"/>
      <c r="S4" s="202"/>
    </row>
    <row r="5" spans="1:19" ht="1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19">
      <c r="A6" s="41"/>
      <c r="B6" s="38"/>
      <c r="D6" s="196" t="s">
        <v>255</v>
      </c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</row>
    <row r="7" spans="1:19">
      <c r="A7" s="41"/>
      <c r="B7" s="38"/>
      <c r="D7" s="203" t="s">
        <v>44</v>
      </c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</row>
    <row r="8" spans="1:19">
      <c r="A8" s="41"/>
      <c r="B8" s="38"/>
      <c r="D8" s="11"/>
      <c r="E8" s="11"/>
      <c r="F8" s="11"/>
      <c r="G8" s="11"/>
      <c r="H8" s="11"/>
      <c r="I8" s="11"/>
      <c r="J8" s="11"/>
      <c r="K8" s="11"/>
      <c r="L8" s="196" t="s">
        <v>48</v>
      </c>
      <c r="M8" s="196"/>
      <c r="N8" s="196"/>
      <c r="O8" s="196"/>
      <c r="P8" s="196"/>
      <c r="Q8" s="11"/>
      <c r="R8" s="11"/>
    </row>
    <row r="9" spans="1:19" ht="21" customHeight="1">
      <c r="A9" s="42"/>
      <c r="B9" s="38"/>
      <c r="C9" s="43"/>
      <c r="D9" s="44"/>
      <c r="E9" s="45"/>
      <c r="F9" s="5"/>
      <c r="G9" s="45"/>
      <c r="K9" s="44"/>
      <c r="L9" s="46" t="s">
        <v>49</v>
      </c>
      <c r="M9" s="44"/>
      <c r="N9" s="46" t="s">
        <v>50</v>
      </c>
      <c r="O9" s="46"/>
      <c r="Q9" s="45"/>
      <c r="R9" s="44"/>
    </row>
    <row r="10" spans="1:19" ht="21" customHeight="1">
      <c r="A10" s="42"/>
      <c r="B10" s="38"/>
      <c r="C10" s="43"/>
      <c r="D10" s="44" t="s">
        <v>51</v>
      </c>
      <c r="E10" s="44"/>
      <c r="F10" s="11" t="s">
        <v>52</v>
      </c>
      <c r="G10" s="45"/>
      <c r="H10" s="197" t="s">
        <v>53</v>
      </c>
      <c r="I10" s="197"/>
      <c r="J10" s="197"/>
      <c r="K10" s="44"/>
      <c r="L10" s="46" t="s">
        <v>54</v>
      </c>
      <c r="M10" s="44"/>
      <c r="N10" s="46" t="s">
        <v>55</v>
      </c>
      <c r="O10" s="46"/>
      <c r="P10" s="46" t="s">
        <v>56</v>
      </c>
      <c r="Q10" s="45"/>
      <c r="R10" s="44" t="s">
        <v>57</v>
      </c>
      <c r="S10" s="48"/>
    </row>
    <row r="11" spans="1:19">
      <c r="A11" s="42"/>
      <c r="B11" s="38"/>
      <c r="C11" s="43"/>
      <c r="D11" s="44" t="s">
        <v>58</v>
      </c>
      <c r="E11" s="44"/>
      <c r="F11" s="50" t="s">
        <v>59</v>
      </c>
      <c r="G11" s="45"/>
      <c r="H11" s="44" t="s">
        <v>60</v>
      </c>
      <c r="I11" s="45"/>
      <c r="J11" s="44"/>
      <c r="K11" s="44"/>
      <c r="L11" s="46" t="s">
        <v>61</v>
      </c>
      <c r="M11" s="44"/>
      <c r="N11" s="46" t="s">
        <v>62</v>
      </c>
      <c r="O11" s="46"/>
      <c r="P11" s="46" t="s">
        <v>63</v>
      </c>
      <c r="Q11" s="45"/>
      <c r="R11" s="11" t="s">
        <v>64</v>
      </c>
      <c r="S11" s="48"/>
    </row>
    <row r="12" spans="1:19">
      <c r="A12" s="42"/>
      <c r="B12" s="10" t="s">
        <v>42</v>
      </c>
      <c r="C12" s="53"/>
      <c r="D12" s="47" t="s">
        <v>65</v>
      </c>
      <c r="E12" s="44"/>
      <c r="F12" s="54" t="s">
        <v>66</v>
      </c>
      <c r="G12" s="45"/>
      <c r="H12" s="47" t="s">
        <v>67</v>
      </c>
      <c r="I12" s="45"/>
      <c r="J12" s="54" t="s">
        <v>68</v>
      </c>
      <c r="K12" s="46"/>
      <c r="L12" s="54" t="s">
        <v>69</v>
      </c>
      <c r="M12" s="46"/>
      <c r="N12" s="10" t="s">
        <v>70</v>
      </c>
      <c r="O12" s="46"/>
      <c r="P12" s="54" t="s">
        <v>71</v>
      </c>
      <c r="Q12" s="45"/>
      <c r="R12" s="47" t="s">
        <v>72</v>
      </c>
    </row>
    <row r="13" spans="1:19">
      <c r="A13" s="42"/>
      <c r="B13" s="38"/>
      <c r="C13" s="53"/>
      <c r="D13" s="43"/>
      <c r="E13" s="53"/>
      <c r="F13" s="71"/>
      <c r="G13" s="53"/>
      <c r="H13" s="43"/>
      <c r="I13" s="53"/>
      <c r="J13" s="71"/>
      <c r="K13" s="71"/>
      <c r="M13" s="71"/>
      <c r="N13" s="71"/>
      <c r="O13" s="71"/>
      <c r="Q13" s="53"/>
      <c r="R13" s="6"/>
      <c r="S13" s="48"/>
    </row>
    <row r="14" spans="1:19" s="77" customFormat="1">
      <c r="A14" s="72" t="s">
        <v>129</v>
      </c>
      <c r="B14" s="73"/>
      <c r="C14" s="74"/>
      <c r="D14" s="58">
        <v>1437831550.1599998</v>
      </c>
      <c r="E14" s="37"/>
      <c r="F14" s="58">
        <v>-267006919.74000001</v>
      </c>
      <c r="G14" s="37"/>
      <c r="H14" s="57">
        <v>0</v>
      </c>
      <c r="I14" s="37"/>
      <c r="J14" s="75">
        <v>-89460591.420000002</v>
      </c>
      <c r="K14" s="76"/>
      <c r="L14" s="57">
        <v>0</v>
      </c>
      <c r="M14" s="76"/>
      <c r="N14" s="57">
        <v>0</v>
      </c>
      <c r="O14" s="76"/>
      <c r="P14" s="57">
        <v>0</v>
      </c>
      <c r="Q14" s="58"/>
      <c r="R14" s="37">
        <v>1081364038.9999998</v>
      </c>
    </row>
    <row r="15" spans="1:19" s="77" customFormat="1">
      <c r="A15" s="78" t="s">
        <v>74</v>
      </c>
      <c r="B15" s="73"/>
      <c r="C15" s="74"/>
      <c r="D15" s="58">
        <v>915144705.15999997</v>
      </c>
      <c r="E15" s="37"/>
      <c r="F15" s="58">
        <v>-5286767.5599999996</v>
      </c>
      <c r="G15" s="37"/>
      <c r="H15" s="57">
        <v>0</v>
      </c>
      <c r="I15" s="37"/>
      <c r="J15" s="75">
        <v>0</v>
      </c>
      <c r="K15" s="76"/>
      <c r="L15" s="57">
        <v>0</v>
      </c>
      <c r="M15" s="76"/>
      <c r="N15" s="57">
        <v>0</v>
      </c>
      <c r="O15" s="76"/>
      <c r="P15" s="57">
        <v>0</v>
      </c>
      <c r="Q15" s="58"/>
      <c r="R15" s="37">
        <v>909857937.60000002</v>
      </c>
    </row>
    <row r="16" spans="1:19" s="77" customFormat="1">
      <c r="A16" s="78" t="s">
        <v>73</v>
      </c>
      <c r="B16" s="73"/>
      <c r="C16" s="74"/>
      <c r="D16" s="57">
        <v>0</v>
      </c>
      <c r="E16" s="37"/>
      <c r="F16" s="57">
        <v>0</v>
      </c>
      <c r="G16" s="37"/>
      <c r="H16" s="57">
        <v>0</v>
      </c>
      <c r="I16" s="37"/>
      <c r="J16" s="75">
        <v>312109.26</v>
      </c>
      <c r="K16" s="76"/>
      <c r="L16" s="57">
        <v>-312109.26</v>
      </c>
      <c r="M16" s="76"/>
      <c r="N16" s="57">
        <v>0</v>
      </c>
      <c r="O16" s="76"/>
      <c r="P16" s="57">
        <v>-312109.26</v>
      </c>
      <c r="Q16" s="58"/>
      <c r="R16" s="37">
        <v>0</v>
      </c>
    </row>
    <row r="17" spans="1:20" s="77" customFormat="1">
      <c r="A17" s="9" t="s">
        <v>264</v>
      </c>
      <c r="B17" s="79"/>
      <c r="D17" s="57">
        <v>0</v>
      </c>
      <c r="E17" s="37"/>
      <c r="F17" s="57">
        <v>0</v>
      </c>
      <c r="G17" s="80"/>
      <c r="H17" s="57">
        <v>0</v>
      </c>
      <c r="I17" s="80"/>
      <c r="J17" s="57">
        <v>-2032370.54</v>
      </c>
      <c r="K17" s="75"/>
      <c r="L17" s="57">
        <v>312109.26</v>
      </c>
      <c r="M17" s="75"/>
      <c r="N17" s="57">
        <v>0</v>
      </c>
      <c r="O17" s="75"/>
      <c r="P17" s="57">
        <v>312109.26</v>
      </c>
      <c r="Q17" s="57"/>
      <c r="R17" s="37">
        <v>-1720261.28</v>
      </c>
      <c r="S17" s="81"/>
    </row>
    <row r="18" spans="1:20" s="77" customFormat="1" ht="21.75" thickBot="1">
      <c r="A18" s="82" t="s">
        <v>256</v>
      </c>
      <c r="B18" s="79"/>
      <c r="D18" s="62">
        <f>SUM(D14:D17)</f>
        <v>2352976255.3199997</v>
      </c>
      <c r="E18" s="80"/>
      <c r="F18" s="62">
        <f>SUM(F14:F17)</f>
        <v>-272293687.30000001</v>
      </c>
      <c r="G18" s="80"/>
      <c r="H18" s="62">
        <f>SUM(H14:H17)</f>
        <v>0</v>
      </c>
      <c r="I18" s="80"/>
      <c r="J18" s="62">
        <f>SUM(J14:J17)</f>
        <v>-91180852.700000003</v>
      </c>
      <c r="K18" s="75"/>
      <c r="L18" s="62">
        <f>SUM(L14:L17)</f>
        <v>0</v>
      </c>
      <c r="M18" s="75"/>
      <c r="N18" s="62">
        <f>SUM(N14:N17)</f>
        <v>0</v>
      </c>
      <c r="O18" s="75"/>
      <c r="P18" s="62">
        <f>SUM(P14:P17)</f>
        <v>0</v>
      </c>
      <c r="Q18" s="37"/>
      <c r="R18" s="62">
        <f>SUM(R14:R17)</f>
        <v>1989501715.3199999</v>
      </c>
      <c r="S18" s="83">
        <f>R18-BS!M131</f>
        <v>0</v>
      </c>
    </row>
    <row r="19" spans="1:20" s="77" customFormat="1" ht="23.85" customHeight="1" thickTop="1">
      <c r="A19" s="84"/>
      <c r="B19" s="79"/>
      <c r="D19" s="57"/>
      <c r="E19" s="80"/>
      <c r="F19" s="57"/>
      <c r="G19" s="80"/>
      <c r="H19" s="57"/>
      <c r="I19" s="80"/>
      <c r="J19" s="57"/>
      <c r="K19" s="75"/>
      <c r="L19" s="57"/>
      <c r="M19" s="75"/>
      <c r="N19" s="57"/>
      <c r="O19" s="75"/>
      <c r="P19" s="57"/>
      <c r="Q19" s="37"/>
      <c r="R19" s="57"/>
      <c r="S19" s="83"/>
    </row>
    <row r="20" spans="1:20">
      <c r="A20" s="15" t="s">
        <v>147</v>
      </c>
      <c r="B20" s="6"/>
      <c r="D20" s="57">
        <v>2352976255.3199997</v>
      </c>
      <c r="E20" s="57"/>
      <c r="F20" s="57">
        <v>-272293687.30000001</v>
      </c>
      <c r="G20" s="57"/>
      <c r="H20" s="57">
        <v>0</v>
      </c>
      <c r="I20" s="57"/>
      <c r="J20" s="57">
        <v>-91180852.700000003</v>
      </c>
      <c r="K20" s="57"/>
      <c r="L20" s="57">
        <v>0</v>
      </c>
      <c r="M20" s="57"/>
      <c r="N20" s="57">
        <v>0</v>
      </c>
      <c r="O20" s="57"/>
      <c r="P20" s="57">
        <v>0</v>
      </c>
      <c r="Q20" s="75"/>
      <c r="R20" s="57">
        <f>SUM(D20:P20)</f>
        <v>1989501715.3199997</v>
      </c>
      <c r="S20" s="64">
        <f>R20-R18</f>
        <v>0</v>
      </c>
      <c r="T20" s="69"/>
    </row>
    <row r="21" spans="1:20">
      <c r="A21" s="9" t="s">
        <v>74</v>
      </c>
      <c r="B21" s="6">
        <v>35</v>
      </c>
      <c r="D21" s="57">
        <v>14117999766.84</v>
      </c>
      <c r="E21" s="57"/>
      <c r="F21" s="57">
        <v>-12909767159.24</v>
      </c>
      <c r="G21" s="57"/>
      <c r="H21" s="57">
        <v>0</v>
      </c>
      <c r="I21" s="57"/>
      <c r="J21" s="57">
        <v>0</v>
      </c>
      <c r="K21" s="57"/>
      <c r="L21" s="57">
        <v>0</v>
      </c>
      <c r="M21" s="57"/>
      <c r="N21" s="75">
        <v>0</v>
      </c>
      <c r="O21" s="57"/>
      <c r="P21" s="57">
        <v>0</v>
      </c>
      <c r="Q21" s="75"/>
      <c r="R21" s="57">
        <f>SUM(D21:P21)</f>
        <v>1208232607.6000004</v>
      </c>
      <c r="S21" s="64"/>
      <c r="T21" s="69"/>
    </row>
    <row r="22" spans="1:20">
      <c r="A22" s="9" t="s">
        <v>73</v>
      </c>
      <c r="B22" s="6"/>
      <c r="D22" s="57">
        <v>0</v>
      </c>
      <c r="E22" s="57"/>
      <c r="F22" s="57">
        <v>0</v>
      </c>
      <c r="G22" s="57"/>
      <c r="H22" s="57">
        <v>0</v>
      </c>
      <c r="I22" s="57"/>
      <c r="J22" s="57">
        <v>0</v>
      </c>
      <c r="K22" s="57"/>
      <c r="L22" s="57">
        <v>0</v>
      </c>
      <c r="M22" s="57"/>
      <c r="N22" s="57">
        <v>0</v>
      </c>
      <c r="O22" s="57"/>
      <c r="P22" s="57">
        <v>0</v>
      </c>
      <c r="Q22" s="57"/>
      <c r="R22" s="57">
        <f>SUM(D22:P22)</f>
        <v>0</v>
      </c>
      <c r="S22" s="48"/>
      <c r="T22" s="69"/>
    </row>
    <row r="23" spans="1:20">
      <c r="A23" s="9" t="s">
        <v>264</v>
      </c>
      <c r="B23" s="6"/>
      <c r="D23" s="57">
        <v>0</v>
      </c>
      <c r="E23" s="57"/>
      <c r="F23" s="57">
        <v>0</v>
      </c>
      <c r="G23" s="57"/>
      <c r="H23" s="57">
        <v>0</v>
      </c>
      <c r="I23" s="57"/>
      <c r="J23" s="57">
        <v>141170667.47</v>
      </c>
      <c r="K23" s="57"/>
      <c r="L23" s="57">
        <v>0</v>
      </c>
      <c r="M23" s="57"/>
      <c r="N23" s="57">
        <v>0</v>
      </c>
      <c r="O23" s="57"/>
      <c r="P23" s="57">
        <v>0</v>
      </c>
      <c r="Q23" s="57"/>
      <c r="R23" s="57">
        <f>SUM(D23:P23)</f>
        <v>141170667.47</v>
      </c>
      <c r="S23" s="64"/>
      <c r="T23" s="69"/>
    </row>
    <row r="24" spans="1:20" ht="21.75" thickBot="1">
      <c r="A24" s="82" t="s">
        <v>260</v>
      </c>
      <c r="B24" s="6"/>
      <c r="D24" s="85">
        <f>SUM(D20:D23)</f>
        <v>16470976022.16</v>
      </c>
      <c r="E24" s="57"/>
      <c r="F24" s="85">
        <f>SUM(F20:F23)</f>
        <v>-13182060846.539999</v>
      </c>
      <c r="G24" s="57"/>
      <c r="H24" s="62">
        <f>SUM(H20:H23)</f>
        <v>0</v>
      </c>
      <c r="I24" s="57"/>
      <c r="J24" s="62">
        <f>SUM(J20:J23)</f>
        <v>49989814.769999996</v>
      </c>
      <c r="K24" s="57"/>
      <c r="L24" s="62">
        <f>SUM(L20:L23)</f>
        <v>0</v>
      </c>
      <c r="M24" s="57"/>
      <c r="N24" s="62">
        <f>SUM(N20:N23)</f>
        <v>0</v>
      </c>
      <c r="O24" s="57"/>
      <c r="P24" s="62">
        <f>SUM(P20:P23)</f>
        <v>0</v>
      </c>
      <c r="Q24" s="57"/>
      <c r="R24" s="85">
        <f>SUM(R20:R23)</f>
        <v>3338904990.3899999</v>
      </c>
      <c r="S24" s="66">
        <f>R24-BS!K131</f>
        <v>0</v>
      </c>
    </row>
    <row r="25" spans="1:20" ht="15" customHeight="1" thickTop="1">
      <c r="D25" s="64"/>
    </row>
    <row r="26" spans="1:20">
      <c r="A26" s="22" t="s">
        <v>275</v>
      </c>
    </row>
    <row r="29" spans="1:20">
      <c r="B29" s="6" t="s">
        <v>0</v>
      </c>
      <c r="D29" s="8"/>
      <c r="F29" s="68"/>
      <c r="J29" s="69"/>
      <c r="N29" s="6" t="s">
        <v>1</v>
      </c>
    </row>
    <row r="30" spans="1:20">
      <c r="A30" s="3"/>
      <c r="B30" s="6" t="s">
        <v>126</v>
      </c>
      <c r="C30" s="6"/>
      <c r="D30" s="6"/>
      <c r="E30" s="70"/>
      <c r="N30" s="24" t="s">
        <v>127</v>
      </c>
    </row>
    <row r="31" spans="1:20">
      <c r="A31" s="3"/>
      <c r="B31" s="6"/>
      <c r="C31" s="6"/>
      <c r="D31" s="6"/>
      <c r="E31" s="70"/>
      <c r="N31" s="24"/>
    </row>
    <row r="32" spans="1:20">
      <c r="A32" s="198" t="s">
        <v>320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</row>
    <row r="34" spans="4:8">
      <c r="D34" s="69"/>
    </row>
    <row r="35" spans="4:8">
      <c r="F35" s="64"/>
    </row>
    <row r="41" spans="4:8">
      <c r="D41" s="5"/>
      <c r="H41" s="5"/>
    </row>
    <row r="74" spans="12:12">
      <c r="L74" s="7">
        <v>88888</v>
      </c>
    </row>
  </sheetData>
  <mergeCells count="9">
    <mergeCell ref="A32:R32"/>
    <mergeCell ref="L8:P8"/>
    <mergeCell ref="H10:J10"/>
    <mergeCell ref="P1:R1"/>
    <mergeCell ref="D6:R6"/>
    <mergeCell ref="D7:R7"/>
    <mergeCell ref="A2:S2"/>
    <mergeCell ref="A3:S3"/>
    <mergeCell ref="A4:S4"/>
  </mergeCells>
  <pageMargins left="0.59055118110236227" right="0.23622047244094491" top="0.59055118110236227" bottom="0.27559055118110237" header="0.15748031496062992" footer="0.15748031496062992"/>
  <pageSetup paperSize="9" scale="82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367E3-966C-47A0-B320-2AB895A1BE0B}">
  <dimension ref="B1:L52"/>
  <sheetViews>
    <sheetView view="pageBreakPreview" topLeftCell="A43" zoomScale="145" zoomScaleNormal="100" zoomScaleSheetLayoutView="145" workbookViewId="0">
      <selection activeCell="C52" sqref="C52"/>
    </sheetView>
  </sheetViews>
  <sheetFormatPr defaultColWidth="8.7109375" defaultRowHeight="21"/>
  <cols>
    <col min="2" max="2" width="3.42578125" customWidth="1"/>
    <col min="3" max="3" width="35.28515625" style="9" customWidth="1"/>
    <col min="4" max="4" width="7.42578125" style="7" customWidth="1"/>
    <col min="5" max="5" width="1" style="7" customWidth="1"/>
    <col min="6" max="6" width="15.7109375" style="7" customWidth="1"/>
    <col min="7" max="7" width="1" style="7" customWidth="1"/>
    <col min="8" max="8" width="15.7109375" style="7" customWidth="1"/>
    <col min="9" max="9" width="1" style="7" customWidth="1"/>
    <col min="10" max="10" width="14.7109375" style="106" customWidth="1"/>
    <col min="11" max="11" width="1" style="7" customWidth="1"/>
    <col min="12" max="12" width="14.7109375" style="7" customWidth="1"/>
  </cols>
  <sheetData>
    <row r="1" spans="2:12">
      <c r="J1" s="200"/>
      <c r="K1" s="200"/>
      <c r="L1" s="200"/>
    </row>
    <row r="2" spans="2:12">
      <c r="C2" s="189" t="s">
        <v>45</v>
      </c>
      <c r="D2" s="189"/>
      <c r="E2" s="189"/>
      <c r="F2" s="189"/>
      <c r="G2" s="189"/>
      <c r="H2" s="189"/>
      <c r="I2" s="189"/>
      <c r="J2" s="189"/>
      <c r="K2" s="189"/>
      <c r="L2" s="189"/>
    </row>
    <row r="3" spans="2:12">
      <c r="C3" s="205" t="s">
        <v>94</v>
      </c>
      <c r="D3" s="205"/>
      <c r="E3" s="205"/>
      <c r="F3" s="205"/>
      <c r="G3" s="205"/>
      <c r="H3" s="205"/>
      <c r="I3" s="205"/>
      <c r="J3" s="205"/>
      <c r="K3" s="205"/>
      <c r="L3" s="205"/>
    </row>
    <row r="4" spans="2:12">
      <c r="C4" s="202" t="s">
        <v>265</v>
      </c>
      <c r="D4" s="202"/>
      <c r="E4" s="202"/>
      <c r="F4" s="202"/>
      <c r="G4" s="202"/>
      <c r="H4" s="202"/>
      <c r="I4" s="202"/>
      <c r="J4" s="202"/>
      <c r="K4" s="202"/>
      <c r="L4" s="202"/>
    </row>
    <row r="5" spans="2:12"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2:12">
      <c r="F6" s="196" t="s">
        <v>255</v>
      </c>
      <c r="G6" s="196"/>
      <c r="H6" s="196"/>
      <c r="I6" s="196"/>
      <c r="J6" s="196"/>
      <c r="K6" s="196"/>
      <c r="L6" s="196"/>
    </row>
    <row r="7" spans="2:12">
      <c r="C7" s="5"/>
      <c r="F7" s="203" t="s">
        <v>43</v>
      </c>
      <c r="G7" s="203"/>
      <c r="H7" s="203"/>
      <c r="J7" s="196" t="s">
        <v>44</v>
      </c>
      <c r="K7" s="196"/>
      <c r="L7" s="196"/>
    </row>
    <row r="8" spans="2:12">
      <c r="C8" s="5"/>
      <c r="F8" s="204" t="s">
        <v>268</v>
      </c>
      <c r="G8" s="204"/>
      <c r="H8" s="204"/>
      <c r="I8" s="204"/>
      <c r="J8" s="204"/>
      <c r="K8" s="204"/>
      <c r="L8" s="204"/>
    </row>
    <row r="9" spans="2:12">
      <c r="D9" s="11"/>
      <c r="E9" s="11"/>
      <c r="F9" s="12" t="s">
        <v>266</v>
      </c>
      <c r="G9" s="87"/>
      <c r="H9" s="12" t="s">
        <v>267</v>
      </c>
      <c r="I9" s="4"/>
      <c r="J9" s="12" t="s">
        <v>266</v>
      </c>
      <c r="K9" s="87"/>
      <c r="L9" s="12" t="s">
        <v>267</v>
      </c>
    </row>
    <row r="10" spans="2:12">
      <c r="B10" s="15" t="s">
        <v>76</v>
      </c>
      <c r="D10" s="6"/>
      <c r="E10" s="6"/>
      <c r="F10" s="115"/>
      <c r="G10" s="115"/>
      <c r="H10" s="115"/>
      <c r="I10" s="6"/>
      <c r="J10" s="116"/>
      <c r="K10" s="115"/>
      <c r="L10" s="115"/>
    </row>
    <row r="11" spans="2:12">
      <c r="C11" s="9" t="s">
        <v>183</v>
      </c>
      <c r="D11" s="6"/>
      <c r="E11" s="6"/>
      <c r="F11" s="18">
        <v>121880981.31</v>
      </c>
      <c r="G11" s="18"/>
      <c r="H11" s="18">
        <v>192169477.56000003</v>
      </c>
      <c r="I11" s="2"/>
      <c r="J11" s="18">
        <v>104266543.22</v>
      </c>
      <c r="K11" s="18"/>
      <c r="L11" s="18">
        <v>154757584.08000001</v>
      </c>
    </row>
    <row r="12" spans="2:12">
      <c r="C12" s="9" t="s">
        <v>187</v>
      </c>
      <c r="D12" s="6"/>
      <c r="E12" s="6"/>
      <c r="F12" s="18">
        <v>54340346.659999996</v>
      </c>
      <c r="G12" s="18"/>
      <c r="H12" s="18">
        <v>0</v>
      </c>
      <c r="I12" s="18"/>
      <c r="J12" s="18">
        <v>0</v>
      </c>
      <c r="K12" s="18"/>
      <c r="L12" s="18">
        <v>0</v>
      </c>
    </row>
    <row r="13" spans="2:12">
      <c r="C13" s="9" t="s">
        <v>188</v>
      </c>
      <c r="D13" s="6"/>
      <c r="E13" s="6"/>
      <c r="F13" s="18">
        <v>189800331.43000004</v>
      </c>
      <c r="G13" s="18"/>
      <c r="H13" s="18">
        <v>0</v>
      </c>
      <c r="I13" s="18"/>
      <c r="J13" s="18">
        <v>0</v>
      </c>
      <c r="K13" s="18"/>
      <c r="L13" s="18">
        <v>0</v>
      </c>
    </row>
    <row r="14" spans="2:12">
      <c r="C14" s="9" t="s">
        <v>189</v>
      </c>
      <c r="D14" s="6"/>
      <c r="E14" s="6"/>
      <c r="F14" s="18">
        <v>24569803.309999999</v>
      </c>
      <c r="G14" s="18"/>
      <c r="H14" s="18">
        <v>22352031.870000001</v>
      </c>
      <c r="I14" s="18"/>
      <c r="J14" s="18">
        <v>0</v>
      </c>
      <c r="K14" s="18"/>
      <c r="L14" s="18">
        <v>0</v>
      </c>
    </row>
    <row r="15" spans="2:12">
      <c r="C15" s="9" t="s">
        <v>269</v>
      </c>
      <c r="D15" s="6"/>
      <c r="E15" s="6"/>
      <c r="F15" s="18">
        <v>297833694.22000003</v>
      </c>
      <c r="G15" s="18"/>
      <c r="H15" s="18">
        <v>0</v>
      </c>
      <c r="I15" s="18"/>
      <c r="J15" s="18">
        <v>0</v>
      </c>
      <c r="K15" s="18"/>
      <c r="L15" s="18">
        <v>0</v>
      </c>
    </row>
    <row r="16" spans="2:12">
      <c r="B16" s="96" t="s">
        <v>131</v>
      </c>
      <c r="D16" s="6"/>
      <c r="E16" s="6"/>
      <c r="F16" s="18"/>
      <c r="G16" s="18"/>
      <c r="H16" s="18"/>
      <c r="I16" s="18"/>
      <c r="J16" s="18"/>
      <c r="K16" s="18"/>
      <c r="L16" s="18"/>
    </row>
    <row r="17" spans="2:12">
      <c r="C17" s="9" t="s">
        <v>77</v>
      </c>
      <c r="D17" s="6"/>
      <c r="E17" s="6"/>
      <c r="F17" s="18">
        <v>58650216.770000003</v>
      </c>
      <c r="G17" s="18"/>
      <c r="H17" s="18">
        <v>2873419.2600000016</v>
      </c>
      <c r="I17" s="18"/>
      <c r="J17" s="18">
        <v>68354108.719999999</v>
      </c>
      <c r="K17" s="18"/>
      <c r="L17" s="18">
        <v>19907236.989999998</v>
      </c>
    </row>
    <row r="18" spans="2:12">
      <c r="C18" s="9" t="s">
        <v>132</v>
      </c>
      <c r="D18" s="6"/>
      <c r="E18" s="6"/>
      <c r="F18" s="18">
        <v>1915786.23</v>
      </c>
      <c r="G18" s="18"/>
      <c r="H18" s="18">
        <v>12582776.789999999</v>
      </c>
      <c r="I18" s="18"/>
      <c r="J18" s="18">
        <v>1869157.88</v>
      </c>
      <c r="K18" s="18"/>
      <c r="L18" s="18">
        <v>7891499.6900000004</v>
      </c>
    </row>
    <row r="19" spans="2:12">
      <c r="C19" s="9" t="s">
        <v>172</v>
      </c>
      <c r="D19" s="6"/>
      <c r="E19" s="6"/>
      <c r="F19" s="18">
        <v>111320146.07999986</v>
      </c>
      <c r="G19" s="18"/>
      <c r="H19" s="18">
        <v>0</v>
      </c>
      <c r="I19" s="18"/>
      <c r="J19" s="18">
        <v>110715295</v>
      </c>
      <c r="K19" s="18"/>
      <c r="L19" s="18">
        <v>0</v>
      </c>
    </row>
    <row r="20" spans="2:12">
      <c r="C20" s="9" t="s">
        <v>270</v>
      </c>
      <c r="D20" s="6"/>
      <c r="E20" s="6"/>
      <c r="F20" s="18">
        <v>0</v>
      </c>
      <c r="G20" s="18"/>
      <c r="H20" s="18">
        <v>82257826.979999989</v>
      </c>
      <c r="I20" s="18"/>
      <c r="J20" s="18">
        <v>0</v>
      </c>
      <c r="K20" s="18"/>
      <c r="L20" s="18">
        <v>22257826.98</v>
      </c>
    </row>
    <row r="21" spans="2:12">
      <c r="C21" s="9" t="s">
        <v>284</v>
      </c>
      <c r="D21" s="6"/>
      <c r="E21" s="6"/>
      <c r="F21" s="18">
        <v>36685062.5</v>
      </c>
      <c r="G21" s="18"/>
      <c r="H21" s="18">
        <v>0</v>
      </c>
      <c r="I21" s="18"/>
      <c r="J21" s="18">
        <v>36685062.5</v>
      </c>
      <c r="K21" s="18"/>
      <c r="L21" s="18">
        <v>0</v>
      </c>
    </row>
    <row r="22" spans="2:12">
      <c r="C22" s="9" t="s">
        <v>139</v>
      </c>
      <c r="D22" s="6"/>
      <c r="E22" s="6"/>
      <c r="F22" s="18">
        <v>703054.49</v>
      </c>
      <c r="G22" s="18"/>
      <c r="H22" s="18">
        <v>11285204.24</v>
      </c>
      <c r="I22" s="18"/>
      <c r="J22" s="18">
        <v>0</v>
      </c>
      <c r="K22" s="18"/>
      <c r="L22" s="18">
        <v>8085518.9199999999</v>
      </c>
    </row>
    <row r="23" spans="2:12">
      <c r="C23" s="9" t="s">
        <v>78</v>
      </c>
      <c r="D23" s="6"/>
      <c r="E23" s="6"/>
      <c r="F23" s="18">
        <v>3379364</v>
      </c>
      <c r="G23" s="18"/>
      <c r="H23" s="18">
        <v>6688247.0699999984</v>
      </c>
      <c r="I23" s="18"/>
      <c r="J23" s="18">
        <v>59594220.120000005</v>
      </c>
      <c r="K23" s="18"/>
      <c r="L23" s="18">
        <v>4215782.1199999982</v>
      </c>
    </row>
    <row r="24" spans="2:12">
      <c r="B24" s="15" t="s">
        <v>79</v>
      </c>
      <c r="D24" s="6"/>
      <c r="E24" s="6"/>
      <c r="F24" s="20">
        <f>SUM(F11:F23)</f>
        <v>901078787</v>
      </c>
      <c r="G24" s="18"/>
      <c r="H24" s="20">
        <f>SUM(H11:H23)</f>
        <v>330208983.77000004</v>
      </c>
      <c r="I24" s="2"/>
      <c r="J24" s="20">
        <f>SUM(J11:J23)</f>
        <v>381484387.44</v>
      </c>
      <c r="K24" s="18"/>
      <c r="L24" s="20">
        <f>SUM(L11:L23)</f>
        <v>217115448.78</v>
      </c>
    </row>
    <row r="25" spans="2:12" ht="10.9" customHeight="1">
      <c r="D25" s="6"/>
      <c r="E25" s="6"/>
      <c r="F25" s="117"/>
      <c r="G25" s="117"/>
      <c r="H25" s="117"/>
      <c r="I25" s="6"/>
      <c r="J25" s="117"/>
      <c r="K25" s="117"/>
      <c r="L25" s="117"/>
    </row>
    <row r="26" spans="2:12">
      <c r="B26" s="15" t="s">
        <v>80</v>
      </c>
      <c r="D26" s="6"/>
      <c r="E26" s="6"/>
      <c r="F26" s="117"/>
      <c r="G26" s="117"/>
      <c r="H26" s="117"/>
      <c r="I26" s="6"/>
      <c r="J26" s="117"/>
      <c r="K26" s="117"/>
      <c r="L26" s="117"/>
    </row>
    <row r="27" spans="2:12">
      <c r="C27" s="9" t="s">
        <v>184</v>
      </c>
      <c r="D27" s="6"/>
      <c r="E27" s="6"/>
      <c r="F27" s="18">
        <v>117281047.91000003</v>
      </c>
      <c r="G27" s="18"/>
      <c r="H27" s="18">
        <v>165584546.35000008</v>
      </c>
      <c r="I27" s="2"/>
      <c r="J27" s="29">
        <v>112114839.33000001</v>
      </c>
      <c r="K27" s="18"/>
      <c r="L27" s="18">
        <v>144568376.27000007</v>
      </c>
    </row>
    <row r="28" spans="2:12">
      <c r="C28" s="9" t="s">
        <v>185</v>
      </c>
      <c r="D28" s="6"/>
      <c r="E28" s="6"/>
      <c r="F28" s="18">
        <v>44429444.770000003</v>
      </c>
      <c r="G28" s="18"/>
      <c r="H28" s="18">
        <v>0</v>
      </c>
      <c r="I28" s="18"/>
      <c r="J28" s="18">
        <v>0</v>
      </c>
      <c r="K28" s="18"/>
      <c r="L28" s="18">
        <v>0</v>
      </c>
    </row>
    <row r="29" spans="2:12">
      <c r="C29" s="9" t="s">
        <v>186</v>
      </c>
      <c r="D29" s="6"/>
      <c r="E29" s="6"/>
      <c r="F29" s="18">
        <v>80264642.060000002</v>
      </c>
      <c r="G29" s="18"/>
      <c r="H29" s="18">
        <v>0</v>
      </c>
      <c r="I29" s="18"/>
      <c r="J29" s="18">
        <v>0</v>
      </c>
      <c r="K29" s="18"/>
      <c r="L29" s="18">
        <v>0</v>
      </c>
    </row>
    <row r="30" spans="2:12">
      <c r="C30" s="9" t="s">
        <v>190</v>
      </c>
      <c r="D30" s="6"/>
      <c r="E30" s="6"/>
      <c r="F30" s="18">
        <v>21337473.73</v>
      </c>
      <c r="G30" s="18"/>
      <c r="H30" s="18">
        <v>14807128.189999999</v>
      </c>
      <c r="I30" s="18"/>
      <c r="J30" s="18">
        <v>0</v>
      </c>
      <c r="K30" s="18"/>
      <c r="L30" s="18">
        <v>0</v>
      </c>
    </row>
    <row r="31" spans="2:12">
      <c r="C31" s="9" t="s">
        <v>271</v>
      </c>
      <c r="D31" s="6"/>
      <c r="E31" s="6"/>
      <c r="F31" s="18">
        <v>201933883.97999999</v>
      </c>
      <c r="G31" s="18"/>
      <c r="H31" s="18">
        <v>0</v>
      </c>
      <c r="I31" s="18"/>
      <c r="J31" s="18">
        <v>0</v>
      </c>
      <c r="K31" s="18"/>
      <c r="L31" s="18">
        <v>0</v>
      </c>
    </row>
    <row r="32" spans="2:12">
      <c r="C32" s="9" t="s">
        <v>123</v>
      </c>
      <c r="D32" s="6"/>
      <c r="E32" s="6"/>
      <c r="F32" s="18">
        <v>23354363.280000001</v>
      </c>
      <c r="G32" s="18"/>
      <c r="H32" s="18">
        <v>761464.98</v>
      </c>
      <c r="I32" s="18"/>
      <c r="J32" s="18">
        <v>0</v>
      </c>
      <c r="K32" s="18"/>
      <c r="L32" s="18">
        <v>0</v>
      </c>
    </row>
    <row r="33" spans="2:12">
      <c r="C33" s="9" t="s">
        <v>81</v>
      </c>
      <c r="D33" s="6"/>
      <c r="E33" s="6"/>
      <c r="F33" s="18">
        <v>156169830.75999999</v>
      </c>
      <c r="G33" s="18"/>
      <c r="H33" s="18">
        <v>89008697.989999995</v>
      </c>
      <c r="I33" s="2"/>
      <c r="J33" s="29">
        <v>96183960.860000044</v>
      </c>
      <c r="K33" s="18"/>
      <c r="L33" s="18">
        <v>70104081.00999999</v>
      </c>
    </row>
    <row r="34" spans="2:12">
      <c r="C34" s="9" t="s">
        <v>272</v>
      </c>
      <c r="D34" s="6"/>
      <c r="E34" s="6"/>
      <c r="F34" s="18">
        <v>7403630.71</v>
      </c>
      <c r="G34" s="18"/>
      <c r="H34" s="18">
        <v>0</v>
      </c>
      <c r="I34" s="2"/>
      <c r="J34" s="18">
        <v>0</v>
      </c>
      <c r="K34" s="18"/>
      <c r="L34" s="18">
        <v>0</v>
      </c>
    </row>
    <row r="35" spans="2:12">
      <c r="C35" s="9" t="s">
        <v>273</v>
      </c>
      <c r="D35" s="6"/>
      <c r="E35" s="6"/>
      <c r="F35" s="18">
        <v>1977558.79</v>
      </c>
      <c r="G35" s="18"/>
      <c r="H35" s="18">
        <v>0</v>
      </c>
      <c r="I35" s="2"/>
      <c r="J35" s="18">
        <v>0</v>
      </c>
      <c r="K35" s="18"/>
      <c r="L35" s="18">
        <v>0</v>
      </c>
    </row>
    <row r="36" spans="2:12">
      <c r="C36" s="9" t="s">
        <v>274</v>
      </c>
      <c r="D36" s="6"/>
      <c r="E36" s="6"/>
      <c r="F36" s="18">
        <v>5456397.7199999997</v>
      </c>
      <c r="G36" s="18"/>
      <c r="H36" s="18">
        <v>0</v>
      </c>
      <c r="I36" s="2"/>
      <c r="J36" s="18">
        <v>0</v>
      </c>
      <c r="K36" s="18"/>
      <c r="L36" s="18">
        <v>0</v>
      </c>
    </row>
    <row r="37" spans="2:12">
      <c r="C37" s="9" t="s">
        <v>292</v>
      </c>
      <c r="D37" s="6"/>
      <c r="E37" s="6"/>
      <c r="F37" s="18">
        <v>10000000</v>
      </c>
      <c r="G37" s="18"/>
      <c r="H37" s="18">
        <v>0</v>
      </c>
      <c r="I37" s="2"/>
      <c r="J37" s="18">
        <v>10000000</v>
      </c>
      <c r="K37" s="18"/>
      <c r="L37" s="18">
        <v>0</v>
      </c>
    </row>
    <row r="38" spans="2:12">
      <c r="C38" s="9" t="s">
        <v>124</v>
      </c>
      <c r="D38" s="6"/>
      <c r="E38" s="6"/>
      <c r="F38" s="18">
        <v>0</v>
      </c>
      <c r="G38" s="18"/>
      <c r="H38" s="18">
        <v>5336764.55</v>
      </c>
      <c r="I38" s="18"/>
      <c r="J38" s="18">
        <v>0</v>
      </c>
      <c r="K38" s="18"/>
      <c r="L38" s="18">
        <v>993092.95</v>
      </c>
    </row>
    <row r="39" spans="2:12">
      <c r="C39" s="92" t="s">
        <v>82</v>
      </c>
      <c r="D39" s="6"/>
      <c r="E39" s="6"/>
      <c r="F39" s="118">
        <v>62355377.759999998</v>
      </c>
      <c r="G39" s="18"/>
      <c r="H39" s="18">
        <v>5695437.8199999984</v>
      </c>
      <c r="I39" s="2"/>
      <c r="J39" s="119">
        <v>22014919.780000001</v>
      </c>
      <c r="K39" s="18"/>
      <c r="L39" s="18">
        <v>3482269.0900000003</v>
      </c>
    </row>
    <row r="40" spans="2:12">
      <c r="B40" s="15" t="s">
        <v>83</v>
      </c>
      <c r="D40" s="6"/>
      <c r="E40" s="6"/>
      <c r="F40" s="20">
        <f>SUM(F27:F39)</f>
        <v>731963651.47000003</v>
      </c>
      <c r="G40" s="18"/>
      <c r="H40" s="20">
        <f>SUM(H27:H39)</f>
        <v>281194039.88000005</v>
      </c>
      <c r="I40" s="18">
        <v>0</v>
      </c>
      <c r="J40" s="20">
        <f>SUM(J27:J39)</f>
        <v>240313719.97000006</v>
      </c>
      <c r="K40" s="18"/>
      <c r="L40" s="20">
        <f>SUM(L27:L39)</f>
        <v>219147819.32000005</v>
      </c>
    </row>
    <row r="41" spans="2:12">
      <c r="B41" s="15" t="s">
        <v>84</v>
      </c>
      <c r="D41" s="6"/>
      <c r="E41" s="6"/>
      <c r="F41" s="18">
        <v>45830137.15872547</v>
      </c>
      <c r="G41" s="18"/>
      <c r="H41" s="18">
        <v>19107705.010000005</v>
      </c>
      <c r="I41" s="2"/>
      <c r="J41" s="27">
        <v>0</v>
      </c>
      <c r="K41" s="18"/>
      <c r="L41" s="27">
        <v>0</v>
      </c>
    </row>
    <row r="42" spans="2:12">
      <c r="C42" s="9" t="s">
        <v>85</v>
      </c>
      <c r="D42" s="6"/>
      <c r="E42" s="6"/>
      <c r="F42" s="120">
        <f>F24-F40+F41</f>
        <v>214945272.68872544</v>
      </c>
      <c r="G42" s="18"/>
      <c r="H42" s="120">
        <f>H24-H40+H41</f>
        <v>68122648.899999991</v>
      </c>
      <c r="I42" s="18"/>
      <c r="J42" s="120">
        <f>J24-J40</f>
        <v>141170667.46999994</v>
      </c>
      <c r="K42" s="18"/>
      <c r="L42" s="120">
        <f>L24-L40</f>
        <v>-2032370.5400000513</v>
      </c>
    </row>
    <row r="43" spans="2:12">
      <c r="C43" s="9" t="s">
        <v>86</v>
      </c>
      <c r="D43" s="6"/>
      <c r="E43" s="6"/>
      <c r="F43" s="91">
        <v>-10302412.800000001</v>
      </c>
      <c r="G43" s="65"/>
      <c r="H43" s="91">
        <v>-485989.69000000006</v>
      </c>
      <c r="I43" s="30"/>
      <c r="J43" s="91">
        <v>0</v>
      </c>
      <c r="K43" s="32"/>
      <c r="L43" s="91">
        <v>0</v>
      </c>
    </row>
    <row r="44" spans="2:12" ht="21.75" thickBot="1">
      <c r="B44" s="15" t="s">
        <v>88</v>
      </c>
      <c r="D44" s="6"/>
      <c r="E44" s="6"/>
      <c r="F44" s="121">
        <f>SUM(F42:F43)</f>
        <v>204642859.88872543</v>
      </c>
      <c r="G44" s="25"/>
      <c r="H44" s="121">
        <f>SUM(H42:H43)</f>
        <v>67636659.209999993</v>
      </c>
      <c r="I44" s="2"/>
      <c r="J44" s="121">
        <f>SUM(J42:J43)</f>
        <v>141170667.46999994</v>
      </c>
      <c r="K44" s="8"/>
      <c r="L44" s="121">
        <f>SUM(L42:L43)</f>
        <v>-2032370.5400000513</v>
      </c>
    </row>
    <row r="45" spans="2:12" ht="9.6" customHeight="1" thickTop="1">
      <c r="C45" s="15"/>
      <c r="D45" s="6"/>
      <c r="E45" s="6"/>
      <c r="F45" s="122"/>
      <c r="G45" s="122"/>
      <c r="H45" s="122"/>
      <c r="I45" s="123"/>
      <c r="J45" s="122"/>
      <c r="K45" s="64"/>
      <c r="L45" s="124"/>
    </row>
    <row r="46" spans="2:12">
      <c r="C46" s="22" t="s">
        <v>275</v>
      </c>
      <c r="D46" s="6"/>
      <c r="E46" s="6"/>
      <c r="F46" s="125"/>
      <c r="G46" s="125"/>
      <c r="H46" s="125"/>
      <c r="I46" s="6"/>
      <c r="J46" s="125"/>
      <c r="K46" s="126"/>
      <c r="L46" s="125"/>
    </row>
    <row r="47" spans="2:12" s="3" customFormat="1">
      <c r="C47" s="186" t="s">
        <v>0</v>
      </c>
      <c r="E47" s="6"/>
      <c r="F47" s="6"/>
      <c r="H47" s="6"/>
      <c r="I47" s="6" t="s">
        <v>1</v>
      </c>
      <c r="J47" s="6"/>
      <c r="K47" s="6"/>
      <c r="L47" s="6"/>
    </row>
    <row r="48" spans="2:12" s="3" customFormat="1">
      <c r="C48" s="186" t="s">
        <v>322</v>
      </c>
      <c r="E48" s="6"/>
      <c r="F48" s="6"/>
      <c r="H48" s="6"/>
      <c r="I48" s="24" t="s">
        <v>127</v>
      </c>
      <c r="J48" s="6"/>
      <c r="K48" s="6"/>
      <c r="L48" s="6"/>
    </row>
    <row r="49" spans="3:12">
      <c r="C49" s="198" t="s">
        <v>321</v>
      </c>
      <c r="D49" s="199"/>
      <c r="E49" s="199"/>
      <c r="F49" s="199"/>
      <c r="G49" s="199"/>
      <c r="H49" s="199"/>
      <c r="I49" s="199"/>
      <c r="J49" s="199"/>
      <c r="K49" s="199"/>
      <c r="L49" s="199"/>
    </row>
    <row r="52" spans="3:12">
      <c r="F52" s="69"/>
      <c r="H52" s="69"/>
      <c r="J52" s="69"/>
      <c r="L52" s="69"/>
    </row>
  </sheetData>
  <mergeCells count="9">
    <mergeCell ref="F8:L8"/>
    <mergeCell ref="C49:L49"/>
    <mergeCell ref="J1:L1"/>
    <mergeCell ref="C2:L2"/>
    <mergeCell ref="C3:L3"/>
    <mergeCell ref="C4:L4"/>
    <mergeCell ref="F6:L6"/>
    <mergeCell ref="F7:H7"/>
    <mergeCell ref="J7:L7"/>
  </mergeCells>
  <pageMargins left="0.70866141732283472" right="0.19685039370078741" top="0.74803149606299213" bottom="0.31496062992125984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2D5F6-F550-40D9-8448-1F6AF2942FE9}">
  <sheetPr>
    <pageSetUpPr fitToPage="1"/>
  </sheetPr>
  <dimension ref="B1:L49"/>
  <sheetViews>
    <sheetView view="pageBreakPreview" topLeftCell="A25" zoomScale="95" zoomScaleNormal="100" zoomScaleSheetLayoutView="95" workbookViewId="0">
      <selection activeCell="D41" sqref="D41"/>
    </sheetView>
  </sheetViews>
  <sheetFormatPr defaultColWidth="8.7109375" defaultRowHeight="21"/>
  <cols>
    <col min="2" max="2" width="46" style="9" customWidth="1"/>
    <col min="3" max="3" width="7.7109375" style="7" hidden="1" customWidth="1"/>
    <col min="4" max="4" width="8.140625" style="7" customWidth="1"/>
    <col min="5" max="5" width="3.140625" style="7" customWidth="1"/>
    <col min="6" max="6" width="14.85546875" style="7" customWidth="1"/>
    <col min="7" max="7" width="1" style="7" customWidth="1"/>
    <col min="8" max="8" width="15.140625" style="7" customWidth="1"/>
    <col min="9" max="9" width="1" style="7" customWidth="1"/>
    <col min="10" max="10" width="15.42578125" style="106" customWidth="1"/>
    <col min="11" max="11" width="1" style="7" customWidth="1"/>
    <col min="12" max="12" width="15.140625" style="7" customWidth="1"/>
  </cols>
  <sheetData>
    <row r="1" spans="2:12">
      <c r="J1" s="200"/>
      <c r="K1" s="200"/>
      <c r="L1" s="200"/>
    </row>
    <row r="2" spans="2:12">
      <c r="B2" s="189" t="s">
        <v>45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</row>
    <row r="3" spans="2:12">
      <c r="B3" s="205" t="s">
        <v>75</v>
      </c>
      <c r="C3" s="205"/>
      <c r="D3" s="205"/>
      <c r="E3" s="205"/>
      <c r="F3" s="205"/>
      <c r="G3" s="205"/>
      <c r="H3" s="205"/>
      <c r="I3" s="205"/>
      <c r="J3" s="205"/>
      <c r="K3" s="205"/>
      <c r="L3" s="205"/>
    </row>
    <row r="4" spans="2:12">
      <c r="B4" s="202" t="s">
        <v>265</v>
      </c>
      <c r="C4" s="202"/>
      <c r="D4" s="202"/>
      <c r="E4" s="202"/>
      <c r="F4" s="202"/>
      <c r="G4" s="202"/>
      <c r="H4" s="202"/>
      <c r="I4" s="202"/>
      <c r="J4" s="202"/>
      <c r="K4" s="202"/>
      <c r="L4" s="202"/>
    </row>
    <row r="5" spans="2:12"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</row>
    <row r="6" spans="2:12">
      <c r="B6" s="40"/>
      <c r="C6" s="40"/>
      <c r="D6" s="40"/>
      <c r="E6" s="40"/>
      <c r="F6" s="196" t="s">
        <v>255</v>
      </c>
      <c r="G6" s="196"/>
      <c r="H6" s="196"/>
      <c r="I6" s="196"/>
      <c r="J6" s="196"/>
      <c r="K6" s="196"/>
      <c r="L6" s="196"/>
    </row>
    <row r="7" spans="2:12">
      <c r="B7" s="40"/>
      <c r="C7" s="40"/>
      <c r="D7" s="40"/>
      <c r="E7" s="40"/>
      <c r="F7" s="203" t="s">
        <v>43</v>
      </c>
      <c r="G7" s="203"/>
      <c r="H7" s="203"/>
      <c r="J7" s="196" t="s">
        <v>44</v>
      </c>
      <c r="K7" s="196"/>
      <c r="L7" s="196"/>
    </row>
    <row r="8" spans="2:12">
      <c r="B8" s="40"/>
      <c r="C8" s="40"/>
      <c r="D8" s="40"/>
      <c r="E8" s="40"/>
      <c r="F8" s="204" t="s">
        <v>268</v>
      </c>
      <c r="G8" s="204"/>
      <c r="H8" s="204"/>
      <c r="I8" s="204"/>
      <c r="J8" s="204"/>
      <c r="K8" s="204"/>
      <c r="L8" s="204"/>
    </row>
    <row r="9" spans="2:12">
      <c r="B9" s="40"/>
      <c r="C9" s="10" t="s">
        <v>42</v>
      </c>
      <c r="D9" s="40"/>
      <c r="E9" s="40"/>
      <c r="F9" s="12" t="s">
        <v>266</v>
      </c>
      <c r="G9" s="87"/>
      <c r="H9" s="12" t="s">
        <v>267</v>
      </c>
      <c r="I9" s="4"/>
      <c r="J9" s="12" t="s">
        <v>266</v>
      </c>
      <c r="K9" s="87"/>
      <c r="L9" s="12" t="s">
        <v>267</v>
      </c>
    </row>
    <row r="10" spans="2:12">
      <c r="B10" s="40"/>
      <c r="C10" s="40"/>
      <c r="D10" s="40"/>
      <c r="E10" s="40"/>
      <c r="F10" s="88"/>
      <c r="G10" s="88"/>
      <c r="H10" s="88"/>
      <c r="I10" s="11"/>
      <c r="J10" s="89"/>
      <c r="K10" s="11"/>
      <c r="L10" s="88"/>
    </row>
    <row r="11" spans="2:12">
      <c r="B11" s="15" t="s">
        <v>140</v>
      </c>
      <c r="C11" s="6"/>
      <c r="D11" s="6"/>
      <c r="E11" s="6"/>
      <c r="F11" s="27">
        <f>PL!F44</f>
        <v>204642859.88872543</v>
      </c>
      <c r="G11" s="18"/>
      <c r="H11" s="27">
        <f>PL!H44</f>
        <v>67636659.209999993</v>
      </c>
      <c r="I11" s="2"/>
      <c r="J11" s="27">
        <f>PL!J44</f>
        <v>141170667.46999994</v>
      </c>
      <c r="K11" s="18"/>
      <c r="L11" s="91">
        <f>PL!L44</f>
        <v>-2032370.5400000513</v>
      </c>
    </row>
    <row r="12" spans="2:12">
      <c r="B12" s="90"/>
      <c r="C12" s="6"/>
      <c r="D12" s="6"/>
      <c r="E12" s="6"/>
      <c r="F12" s="18"/>
      <c r="G12" s="18"/>
      <c r="H12" s="18"/>
      <c r="I12" s="2"/>
      <c r="J12" s="18"/>
      <c r="K12" s="2"/>
      <c r="L12" s="2"/>
    </row>
    <row r="13" spans="2:12">
      <c r="B13" s="15" t="s">
        <v>89</v>
      </c>
      <c r="C13" s="6"/>
      <c r="D13" s="6"/>
      <c r="E13" s="6"/>
      <c r="F13" s="8"/>
      <c r="G13" s="8"/>
      <c r="H13" s="8"/>
      <c r="I13" s="2"/>
      <c r="J13" s="8"/>
      <c r="K13" s="8"/>
      <c r="L13" s="8"/>
    </row>
    <row r="14" spans="2:12">
      <c r="B14" s="90" t="s">
        <v>121</v>
      </c>
      <c r="C14" s="6"/>
      <c r="D14" s="6"/>
      <c r="E14" s="6"/>
      <c r="F14" s="32">
        <v>641524.73</v>
      </c>
      <c r="G14" s="32"/>
      <c r="H14" s="32">
        <v>312109.26</v>
      </c>
      <c r="I14" s="30"/>
      <c r="J14" s="32">
        <v>0</v>
      </c>
      <c r="K14" s="30"/>
      <c r="L14" s="30">
        <v>312109.26</v>
      </c>
    </row>
    <row r="15" spans="2:12">
      <c r="B15" s="90" t="s">
        <v>122</v>
      </c>
      <c r="C15" s="6"/>
      <c r="D15" s="6"/>
      <c r="E15" s="6"/>
      <c r="F15" s="91">
        <v>-6213684.1699999999</v>
      </c>
      <c r="G15" s="32"/>
      <c r="H15" s="91">
        <v>0</v>
      </c>
      <c r="I15" s="30"/>
      <c r="J15" s="91">
        <v>0</v>
      </c>
      <c r="K15" s="32"/>
      <c r="L15" s="91">
        <v>0</v>
      </c>
    </row>
    <row r="16" spans="2:12">
      <c r="B16" s="92" t="s">
        <v>276</v>
      </c>
      <c r="C16" s="6"/>
      <c r="D16" s="6"/>
      <c r="E16" s="6"/>
      <c r="F16" s="93">
        <f>SUM(F14:F15)</f>
        <v>-5572159.4399999995</v>
      </c>
      <c r="G16" s="32"/>
      <c r="H16" s="93">
        <f>SUM(H14:H15)</f>
        <v>312109.26</v>
      </c>
      <c r="I16" s="30"/>
      <c r="J16" s="93">
        <f>SUM(J14:J15)</f>
        <v>0</v>
      </c>
      <c r="K16" s="30"/>
      <c r="L16" s="93">
        <f>SUM(L14:L15)</f>
        <v>312109.26</v>
      </c>
    </row>
    <row r="17" spans="2:12" ht="21.75" thickBot="1">
      <c r="B17" s="15" t="s">
        <v>264</v>
      </c>
      <c r="C17" s="6"/>
      <c r="D17" s="6"/>
      <c r="E17" s="6"/>
      <c r="F17" s="94">
        <f>+F16+F11</f>
        <v>199070700.44872543</v>
      </c>
      <c r="G17" s="95"/>
      <c r="H17" s="94">
        <f>+H16+H11</f>
        <v>67948768.469999999</v>
      </c>
      <c r="I17" s="30"/>
      <c r="J17" s="94">
        <f>+J16+J11</f>
        <v>141170667.46999994</v>
      </c>
      <c r="K17" s="32"/>
      <c r="L17" s="94">
        <f>+L16+L11</f>
        <v>-1720261.2800000513</v>
      </c>
    </row>
    <row r="18" spans="2:12" ht="21.75" thickTop="1">
      <c r="B18" s="15"/>
      <c r="C18" s="6"/>
      <c r="D18" s="6"/>
      <c r="E18" s="6"/>
      <c r="F18" s="32"/>
      <c r="G18" s="95"/>
      <c r="H18" s="32"/>
      <c r="I18" s="30"/>
      <c r="J18" s="32"/>
      <c r="K18" s="32"/>
      <c r="L18" s="32"/>
    </row>
    <row r="19" spans="2:12">
      <c r="B19" s="96" t="s">
        <v>277</v>
      </c>
      <c r="C19" s="6"/>
      <c r="D19" s="6"/>
      <c r="E19" s="6"/>
      <c r="F19" s="32"/>
      <c r="G19" s="95"/>
      <c r="H19" s="32"/>
      <c r="I19" s="30"/>
      <c r="J19" s="32"/>
      <c r="K19" s="32"/>
      <c r="L19" s="32"/>
    </row>
    <row r="20" spans="2:12">
      <c r="B20" s="9" t="s">
        <v>87</v>
      </c>
      <c r="C20" s="6"/>
      <c r="D20" s="6"/>
      <c r="E20" s="6"/>
      <c r="F20" s="32">
        <v>207046001.06</v>
      </c>
      <c r="G20" s="95"/>
      <c r="H20" s="32">
        <v>71395882.169999987</v>
      </c>
      <c r="I20" s="30"/>
      <c r="J20" s="32">
        <v>151170667.46999994</v>
      </c>
      <c r="K20" s="32"/>
      <c r="L20" s="32">
        <v>-2032370.54</v>
      </c>
    </row>
    <row r="21" spans="2:12">
      <c r="B21" s="9" t="s">
        <v>40</v>
      </c>
      <c r="C21" s="6"/>
      <c r="D21" s="6"/>
      <c r="E21" s="6"/>
      <c r="F21" s="32">
        <v>7596858.8399999999</v>
      </c>
      <c r="G21" s="95"/>
      <c r="H21" s="32">
        <v>-3759222.96</v>
      </c>
      <c r="I21" s="30"/>
      <c r="J21" s="32">
        <v>0</v>
      </c>
      <c r="K21" s="32"/>
      <c r="L21" s="32">
        <v>0</v>
      </c>
    </row>
    <row r="22" spans="2:12" ht="21.75" thickBot="1">
      <c r="B22" s="15"/>
      <c r="C22" s="6"/>
      <c r="D22" s="6"/>
      <c r="E22" s="6"/>
      <c r="F22" s="94">
        <f>SUM(F20:F21)</f>
        <v>214642859.90000001</v>
      </c>
      <c r="G22" s="95"/>
      <c r="H22" s="94">
        <f>SUM(H20:H21)</f>
        <v>67636659.209999993</v>
      </c>
      <c r="I22" s="30"/>
      <c r="J22" s="94">
        <f>SUM(J20:J21)</f>
        <v>151170667.46999994</v>
      </c>
      <c r="K22" s="32"/>
      <c r="L22" s="94">
        <f>SUM(L20:L21)</f>
        <v>-2032370.54</v>
      </c>
    </row>
    <row r="23" spans="2:12" ht="21.75" thickTop="1">
      <c r="B23" s="15" t="s">
        <v>90</v>
      </c>
      <c r="C23" s="6"/>
      <c r="D23" s="6"/>
      <c r="E23" s="6"/>
      <c r="F23" s="33"/>
      <c r="G23" s="33"/>
      <c r="H23" s="33"/>
      <c r="I23" s="30"/>
      <c r="J23" s="34"/>
      <c r="K23" s="30"/>
      <c r="L23" s="33"/>
    </row>
    <row r="24" spans="2:12">
      <c r="B24" s="9" t="s">
        <v>87</v>
      </c>
      <c r="C24" s="6"/>
      <c r="D24" s="6"/>
      <c r="E24" s="6"/>
      <c r="F24" s="32">
        <v>203136573.97</v>
      </c>
      <c r="G24" s="32"/>
      <c r="H24" s="32">
        <v>71707991.429999992</v>
      </c>
      <c r="I24" s="97"/>
      <c r="J24" s="32">
        <v>151170667.46999994</v>
      </c>
      <c r="K24" s="97"/>
      <c r="L24" s="32">
        <v>-2032370.5400000513</v>
      </c>
    </row>
    <row r="25" spans="2:12">
      <c r="B25" s="9" t="s">
        <v>40</v>
      </c>
      <c r="C25" s="6"/>
      <c r="D25" s="6"/>
      <c r="E25" s="6"/>
      <c r="F25" s="32">
        <v>5934126.46</v>
      </c>
      <c r="G25" s="32"/>
      <c r="H25" s="32">
        <v>-3759222.96</v>
      </c>
      <c r="I25" s="98"/>
      <c r="J25" s="32">
        <v>0</v>
      </c>
      <c r="K25" s="32"/>
      <c r="L25" s="91">
        <v>0</v>
      </c>
    </row>
    <row r="26" spans="2:12" ht="21.75" thickBot="1">
      <c r="C26" s="6"/>
      <c r="D26" s="6"/>
      <c r="E26" s="6"/>
      <c r="F26" s="94">
        <f>F17</f>
        <v>199070700.44872543</v>
      </c>
      <c r="G26" s="32"/>
      <c r="H26" s="94">
        <f>H17</f>
        <v>67948768.469999999</v>
      </c>
      <c r="I26" s="30"/>
      <c r="J26" s="94">
        <f>J17</f>
        <v>141170667.46999994</v>
      </c>
      <c r="K26" s="30"/>
      <c r="L26" s="94">
        <f>L17</f>
        <v>-1720261.2800000513</v>
      </c>
    </row>
    <row r="27" spans="2:12" ht="21.75" thickTop="1">
      <c r="B27" s="99" t="s">
        <v>91</v>
      </c>
      <c r="F27" s="30"/>
      <c r="G27" s="30"/>
      <c r="H27" s="32"/>
      <c r="I27" s="32"/>
      <c r="J27" s="32"/>
      <c r="K27" s="30"/>
      <c r="L27" s="100"/>
    </row>
    <row r="28" spans="2:12" ht="21.75" thickBot="1">
      <c r="B28" s="101" t="s">
        <v>92</v>
      </c>
      <c r="C28" s="6"/>
      <c r="D28" s="6"/>
      <c r="E28" s="6"/>
      <c r="F28" s="102">
        <f>F17/F29</f>
        <v>1.4064664535627184E-2</v>
      </c>
      <c r="G28" s="103"/>
      <c r="H28" s="102">
        <f>H17/H29</f>
        <v>2.1268643961150691E-2</v>
      </c>
      <c r="I28" s="104">
        <v>8.0885917637895707E-3</v>
      </c>
      <c r="J28" s="102">
        <f>J17/J29</f>
        <v>9.9739342643622008E-3</v>
      </c>
      <c r="K28" s="103"/>
      <c r="L28" s="102">
        <f>L17/L29</f>
        <v>-5.3845898179344072E-4</v>
      </c>
    </row>
    <row r="29" spans="2:12" ht="22.5" thickTop="1" thickBot="1">
      <c r="B29" s="77" t="s">
        <v>93</v>
      </c>
      <c r="C29" s="6"/>
      <c r="F29" s="127">
        <v>14153960085.180822</v>
      </c>
      <c r="G29" s="128"/>
      <c r="H29" s="129">
        <v>3194786117.7287669</v>
      </c>
      <c r="I29" s="130"/>
      <c r="J29" s="127">
        <v>14153960085.180822</v>
      </c>
      <c r="K29" s="130"/>
      <c r="L29" s="131">
        <v>3194786117.7287669</v>
      </c>
    </row>
    <row r="30" spans="2:12" ht="21.75" thickTop="1"/>
    <row r="31" spans="2:12">
      <c r="B31" s="22" t="s">
        <v>275</v>
      </c>
    </row>
    <row r="32" spans="2:12">
      <c r="B32" s="7"/>
    </row>
    <row r="33" spans="2:12">
      <c r="B33" s="7"/>
    </row>
    <row r="34" spans="2:12">
      <c r="B34" s="107"/>
    </row>
    <row r="35" spans="2:12">
      <c r="B35" s="107"/>
    </row>
    <row r="36" spans="2:12">
      <c r="B36" s="107"/>
    </row>
    <row r="37" spans="2:12">
      <c r="B37" s="107"/>
    </row>
    <row r="38" spans="2:12">
      <c r="B38" s="107"/>
    </row>
    <row r="39" spans="2:12">
      <c r="B39" s="107"/>
    </row>
    <row r="40" spans="2:12">
      <c r="B40" s="107"/>
    </row>
    <row r="41" spans="2:12">
      <c r="B41" s="107"/>
    </row>
    <row r="42" spans="2:12">
      <c r="B42" s="107"/>
    </row>
    <row r="43" spans="2:12">
      <c r="B43" s="107"/>
    </row>
    <row r="44" spans="2:12">
      <c r="B44" s="107"/>
    </row>
    <row r="45" spans="2:12">
      <c r="B45" s="107"/>
    </row>
    <row r="46" spans="2:12">
      <c r="B46" s="6" t="s">
        <v>316</v>
      </c>
      <c r="H46" s="6"/>
      <c r="I46" s="6" t="s">
        <v>1</v>
      </c>
      <c r="J46" s="6"/>
    </row>
    <row r="47" spans="2:12">
      <c r="B47" s="6" t="s">
        <v>126</v>
      </c>
      <c r="H47" s="6"/>
      <c r="I47" s="24" t="s">
        <v>127</v>
      </c>
      <c r="J47" s="6"/>
    </row>
    <row r="48" spans="2:12" s="3" customFormat="1">
      <c r="D48" s="6"/>
      <c r="E48" s="6"/>
      <c r="F48" s="6"/>
      <c r="K48" s="6"/>
      <c r="L48" s="6"/>
    </row>
    <row r="49" spans="2:12">
      <c r="B49" s="198" t="s">
        <v>317</v>
      </c>
      <c r="C49" s="199"/>
      <c r="D49" s="199"/>
      <c r="E49" s="199"/>
      <c r="F49" s="199"/>
      <c r="G49" s="199"/>
      <c r="H49" s="199"/>
      <c r="I49" s="199"/>
      <c r="J49" s="199"/>
      <c r="K49" s="199"/>
      <c r="L49" s="199"/>
    </row>
  </sheetData>
  <mergeCells count="9">
    <mergeCell ref="F8:L8"/>
    <mergeCell ref="B49:L49"/>
    <mergeCell ref="J1:L1"/>
    <mergeCell ref="B2:L2"/>
    <mergeCell ref="B3:L3"/>
    <mergeCell ref="B4:L4"/>
    <mergeCell ref="F6:L6"/>
    <mergeCell ref="F7:H7"/>
    <mergeCell ref="J7:L7"/>
  </mergeCells>
  <pageMargins left="0.70866141732283472" right="0.27559055118110237" top="0.74803149606299213" bottom="0.3" header="0.31496062992125984" footer="0.31496062992125984"/>
  <pageSetup paperSize="9" scale="7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F5F32-6FFC-4D0A-83B9-4650749E06EB}">
  <sheetPr>
    <pageSetUpPr fitToPage="1"/>
  </sheetPr>
  <dimension ref="A1:P239"/>
  <sheetViews>
    <sheetView view="pageBreakPreview" topLeftCell="A208" zoomScale="110" zoomScaleNormal="100" zoomScaleSheetLayoutView="110" workbookViewId="0">
      <selection activeCell="L238" sqref="L238"/>
    </sheetView>
  </sheetViews>
  <sheetFormatPr defaultRowHeight="21"/>
  <cols>
    <col min="1" max="1" width="8.7109375" style="133"/>
    <col min="2" max="2" width="3.140625" style="132" customWidth="1"/>
    <col min="3" max="3" width="50.140625" style="132" customWidth="1"/>
    <col min="4" max="4" width="8.140625" style="179" customWidth="1"/>
    <col min="5" max="5" width="1" style="133" customWidth="1"/>
    <col min="6" max="6" width="16.140625" style="34" customWidth="1"/>
    <col min="7" max="7" width="0.7109375" style="34" customWidth="1"/>
    <col min="8" max="8" width="15.85546875" style="34" customWidth="1"/>
    <col min="9" max="9" width="0.7109375" style="34" customWidth="1"/>
    <col min="10" max="10" width="16.140625" style="34" customWidth="1"/>
    <col min="11" max="11" width="0.7109375" style="34" customWidth="1"/>
    <col min="12" max="12" width="16" style="34" customWidth="1"/>
    <col min="13" max="13" width="8.7109375" style="133"/>
    <col min="14" max="14" width="30.42578125" style="133" customWidth="1"/>
    <col min="15" max="15" width="9.140625" style="133" hidden="1" customWidth="1"/>
    <col min="16" max="238" width="8.7109375" style="133"/>
    <col min="239" max="239" width="47.7109375" style="133" customWidth="1"/>
    <col min="240" max="240" width="8.7109375" style="133"/>
    <col min="241" max="241" width="3.140625" style="133" customWidth="1"/>
    <col min="242" max="242" width="17.140625" style="133" customWidth="1"/>
    <col min="243" max="243" width="3.140625" style="133" customWidth="1"/>
    <col min="244" max="244" width="17.140625" style="133" customWidth="1"/>
    <col min="245" max="245" width="3.140625" style="133" customWidth="1"/>
    <col min="246" max="246" width="17.140625" style="133" customWidth="1"/>
    <col min="247" max="247" width="3.140625" style="133" customWidth="1"/>
    <col min="248" max="248" width="17.140625" style="133" customWidth="1"/>
    <col min="249" max="249" width="11.140625" style="133" bestFit="1" customWidth="1"/>
    <col min="250" max="250" width="12.42578125" style="133" customWidth="1"/>
    <col min="251" max="251" width="11.140625" style="133" customWidth="1"/>
    <col min="252" max="494" width="8.7109375" style="133"/>
    <col min="495" max="495" width="47.7109375" style="133" customWidth="1"/>
    <col min="496" max="496" width="8.7109375" style="133"/>
    <col min="497" max="497" width="3.140625" style="133" customWidth="1"/>
    <col min="498" max="498" width="17.140625" style="133" customWidth="1"/>
    <col min="499" max="499" width="3.140625" style="133" customWidth="1"/>
    <col min="500" max="500" width="17.140625" style="133" customWidth="1"/>
    <col min="501" max="501" width="3.140625" style="133" customWidth="1"/>
    <col min="502" max="502" width="17.140625" style="133" customWidth="1"/>
    <col min="503" max="503" width="3.140625" style="133" customWidth="1"/>
    <col min="504" max="504" width="17.140625" style="133" customWidth="1"/>
    <col min="505" max="505" width="11.140625" style="133" bestFit="1" customWidth="1"/>
    <col min="506" max="506" width="12.42578125" style="133" customWidth="1"/>
    <col min="507" max="507" width="11.140625" style="133" customWidth="1"/>
    <col min="508" max="750" width="8.7109375" style="133"/>
    <col min="751" max="751" width="47.7109375" style="133" customWidth="1"/>
    <col min="752" max="752" width="8.7109375" style="133"/>
    <col min="753" max="753" width="3.140625" style="133" customWidth="1"/>
    <col min="754" max="754" width="17.140625" style="133" customWidth="1"/>
    <col min="755" max="755" width="3.140625" style="133" customWidth="1"/>
    <col min="756" max="756" width="17.140625" style="133" customWidth="1"/>
    <col min="757" max="757" width="3.140625" style="133" customWidth="1"/>
    <col min="758" max="758" width="17.140625" style="133" customWidth="1"/>
    <col min="759" max="759" width="3.140625" style="133" customWidth="1"/>
    <col min="760" max="760" width="17.140625" style="133" customWidth="1"/>
    <col min="761" max="761" width="11.140625" style="133" bestFit="1" customWidth="1"/>
    <col min="762" max="762" width="12.42578125" style="133" customWidth="1"/>
    <col min="763" max="763" width="11.140625" style="133" customWidth="1"/>
    <col min="764" max="1006" width="8.7109375" style="133"/>
    <col min="1007" max="1007" width="47.7109375" style="133" customWidth="1"/>
    <col min="1008" max="1008" width="8.7109375" style="133"/>
    <col min="1009" max="1009" width="3.140625" style="133" customWidth="1"/>
    <col min="1010" max="1010" width="17.140625" style="133" customWidth="1"/>
    <col min="1011" max="1011" width="3.140625" style="133" customWidth="1"/>
    <col min="1012" max="1012" width="17.140625" style="133" customWidth="1"/>
    <col min="1013" max="1013" width="3.140625" style="133" customWidth="1"/>
    <col min="1014" max="1014" width="17.140625" style="133" customWidth="1"/>
    <col min="1015" max="1015" width="3.140625" style="133" customWidth="1"/>
    <col min="1016" max="1016" width="17.140625" style="133" customWidth="1"/>
    <col min="1017" max="1017" width="11.140625" style="133" bestFit="1" customWidth="1"/>
    <col min="1018" max="1018" width="12.42578125" style="133" customWidth="1"/>
    <col min="1019" max="1019" width="11.140625" style="133" customWidth="1"/>
    <col min="1020" max="1262" width="8.7109375" style="133"/>
    <col min="1263" max="1263" width="47.7109375" style="133" customWidth="1"/>
    <col min="1264" max="1264" width="8.7109375" style="133"/>
    <col min="1265" max="1265" width="3.140625" style="133" customWidth="1"/>
    <col min="1266" max="1266" width="17.140625" style="133" customWidth="1"/>
    <col min="1267" max="1267" width="3.140625" style="133" customWidth="1"/>
    <col min="1268" max="1268" width="17.140625" style="133" customWidth="1"/>
    <col min="1269" max="1269" width="3.140625" style="133" customWidth="1"/>
    <col min="1270" max="1270" width="17.140625" style="133" customWidth="1"/>
    <col min="1271" max="1271" width="3.140625" style="133" customWidth="1"/>
    <col min="1272" max="1272" width="17.140625" style="133" customWidth="1"/>
    <col min="1273" max="1273" width="11.140625" style="133" bestFit="1" customWidth="1"/>
    <col min="1274" max="1274" width="12.42578125" style="133" customWidth="1"/>
    <col min="1275" max="1275" width="11.140625" style="133" customWidth="1"/>
    <col min="1276" max="1518" width="8.7109375" style="133"/>
    <col min="1519" max="1519" width="47.7109375" style="133" customWidth="1"/>
    <col min="1520" max="1520" width="8.7109375" style="133"/>
    <col min="1521" max="1521" width="3.140625" style="133" customWidth="1"/>
    <col min="1522" max="1522" width="17.140625" style="133" customWidth="1"/>
    <col min="1523" max="1523" width="3.140625" style="133" customWidth="1"/>
    <col min="1524" max="1524" width="17.140625" style="133" customWidth="1"/>
    <col min="1525" max="1525" width="3.140625" style="133" customWidth="1"/>
    <col min="1526" max="1526" width="17.140625" style="133" customWidth="1"/>
    <col min="1527" max="1527" width="3.140625" style="133" customWidth="1"/>
    <col min="1528" max="1528" width="17.140625" style="133" customWidth="1"/>
    <col min="1529" max="1529" width="11.140625" style="133" bestFit="1" customWidth="1"/>
    <col min="1530" max="1530" width="12.42578125" style="133" customWidth="1"/>
    <col min="1531" max="1531" width="11.140625" style="133" customWidth="1"/>
    <col min="1532" max="1774" width="8.7109375" style="133"/>
    <col min="1775" max="1775" width="47.7109375" style="133" customWidth="1"/>
    <col min="1776" max="1776" width="8.7109375" style="133"/>
    <col min="1777" max="1777" width="3.140625" style="133" customWidth="1"/>
    <col min="1778" max="1778" width="17.140625" style="133" customWidth="1"/>
    <col min="1779" max="1779" width="3.140625" style="133" customWidth="1"/>
    <col min="1780" max="1780" width="17.140625" style="133" customWidth="1"/>
    <col min="1781" max="1781" width="3.140625" style="133" customWidth="1"/>
    <col min="1782" max="1782" width="17.140625" style="133" customWidth="1"/>
    <col min="1783" max="1783" width="3.140625" style="133" customWidth="1"/>
    <col min="1784" max="1784" width="17.140625" style="133" customWidth="1"/>
    <col min="1785" max="1785" width="11.140625" style="133" bestFit="1" customWidth="1"/>
    <col min="1786" max="1786" width="12.42578125" style="133" customWidth="1"/>
    <col min="1787" max="1787" width="11.140625" style="133" customWidth="1"/>
    <col min="1788" max="2030" width="8.7109375" style="133"/>
    <col min="2031" max="2031" width="47.7109375" style="133" customWidth="1"/>
    <col min="2032" max="2032" width="8.7109375" style="133"/>
    <col min="2033" max="2033" width="3.140625" style="133" customWidth="1"/>
    <col min="2034" max="2034" width="17.140625" style="133" customWidth="1"/>
    <col min="2035" max="2035" width="3.140625" style="133" customWidth="1"/>
    <col min="2036" max="2036" width="17.140625" style="133" customWidth="1"/>
    <col min="2037" max="2037" width="3.140625" style="133" customWidth="1"/>
    <col min="2038" max="2038" width="17.140625" style="133" customWidth="1"/>
    <col min="2039" max="2039" width="3.140625" style="133" customWidth="1"/>
    <col min="2040" max="2040" width="17.140625" style="133" customWidth="1"/>
    <col min="2041" max="2041" width="11.140625" style="133" bestFit="1" customWidth="1"/>
    <col min="2042" max="2042" width="12.42578125" style="133" customWidth="1"/>
    <col min="2043" max="2043" width="11.140625" style="133" customWidth="1"/>
    <col min="2044" max="2286" width="8.7109375" style="133"/>
    <col min="2287" max="2287" width="47.7109375" style="133" customWidth="1"/>
    <col min="2288" max="2288" width="8.7109375" style="133"/>
    <col min="2289" max="2289" width="3.140625" style="133" customWidth="1"/>
    <col min="2290" max="2290" width="17.140625" style="133" customWidth="1"/>
    <col min="2291" max="2291" width="3.140625" style="133" customWidth="1"/>
    <col min="2292" max="2292" width="17.140625" style="133" customWidth="1"/>
    <col min="2293" max="2293" width="3.140625" style="133" customWidth="1"/>
    <col min="2294" max="2294" width="17.140625" style="133" customWidth="1"/>
    <col min="2295" max="2295" width="3.140625" style="133" customWidth="1"/>
    <col min="2296" max="2296" width="17.140625" style="133" customWidth="1"/>
    <col min="2297" max="2297" width="11.140625" style="133" bestFit="1" customWidth="1"/>
    <col min="2298" max="2298" width="12.42578125" style="133" customWidth="1"/>
    <col min="2299" max="2299" width="11.140625" style="133" customWidth="1"/>
    <col min="2300" max="2542" width="8.7109375" style="133"/>
    <col min="2543" max="2543" width="47.7109375" style="133" customWidth="1"/>
    <col min="2544" max="2544" width="8.7109375" style="133"/>
    <col min="2545" max="2545" width="3.140625" style="133" customWidth="1"/>
    <col min="2546" max="2546" width="17.140625" style="133" customWidth="1"/>
    <col min="2547" max="2547" width="3.140625" style="133" customWidth="1"/>
    <col min="2548" max="2548" width="17.140625" style="133" customWidth="1"/>
    <col min="2549" max="2549" width="3.140625" style="133" customWidth="1"/>
    <col min="2550" max="2550" width="17.140625" style="133" customWidth="1"/>
    <col min="2551" max="2551" width="3.140625" style="133" customWidth="1"/>
    <col min="2552" max="2552" width="17.140625" style="133" customWidth="1"/>
    <col min="2553" max="2553" width="11.140625" style="133" bestFit="1" customWidth="1"/>
    <col min="2554" max="2554" width="12.42578125" style="133" customWidth="1"/>
    <col min="2555" max="2555" width="11.140625" style="133" customWidth="1"/>
    <col min="2556" max="2798" width="8.7109375" style="133"/>
    <col min="2799" max="2799" width="47.7109375" style="133" customWidth="1"/>
    <col min="2800" max="2800" width="8.7109375" style="133"/>
    <col min="2801" max="2801" width="3.140625" style="133" customWidth="1"/>
    <col min="2802" max="2802" width="17.140625" style="133" customWidth="1"/>
    <col min="2803" max="2803" width="3.140625" style="133" customWidth="1"/>
    <col min="2804" max="2804" width="17.140625" style="133" customWidth="1"/>
    <col min="2805" max="2805" width="3.140625" style="133" customWidth="1"/>
    <col min="2806" max="2806" width="17.140625" style="133" customWidth="1"/>
    <col min="2807" max="2807" width="3.140625" style="133" customWidth="1"/>
    <col min="2808" max="2808" width="17.140625" style="133" customWidth="1"/>
    <col min="2809" max="2809" width="11.140625" style="133" bestFit="1" customWidth="1"/>
    <col min="2810" max="2810" width="12.42578125" style="133" customWidth="1"/>
    <col min="2811" max="2811" width="11.140625" style="133" customWidth="1"/>
    <col min="2812" max="3054" width="8.7109375" style="133"/>
    <col min="3055" max="3055" width="47.7109375" style="133" customWidth="1"/>
    <col min="3056" max="3056" width="8.7109375" style="133"/>
    <col min="3057" max="3057" width="3.140625" style="133" customWidth="1"/>
    <col min="3058" max="3058" width="17.140625" style="133" customWidth="1"/>
    <col min="3059" max="3059" width="3.140625" style="133" customWidth="1"/>
    <col min="3060" max="3060" width="17.140625" style="133" customWidth="1"/>
    <col min="3061" max="3061" width="3.140625" style="133" customWidth="1"/>
    <col min="3062" max="3062" width="17.140625" style="133" customWidth="1"/>
    <col min="3063" max="3063" width="3.140625" style="133" customWidth="1"/>
    <col min="3064" max="3064" width="17.140625" style="133" customWidth="1"/>
    <col min="3065" max="3065" width="11.140625" style="133" bestFit="1" customWidth="1"/>
    <col min="3066" max="3066" width="12.42578125" style="133" customWidth="1"/>
    <col min="3067" max="3067" width="11.140625" style="133" customWidth="1"/>
    <col min="3068" max="3310" width="8.7109375" style="133"/>
    <col min="3311" max="3311" width="47.7109375" style="133" customWidth="1"/>
    <col min="3312" max="3312" width="8.7109375" style="133"/>
    <col min="3313" max="3313" width="3.140625" style="133" customWidth="1"/>
    <col min="3314" max="3314" width="17.140625" style="133" customWidth="1"/>
    <col min="3315" max="3315" width="3.140625" style="133" customWidth="1"/>
    <col min="3316" max="3316" width="17.140625" style="133" customWidth="1"/>
    <col min="3317" max="3317" width="3.140625" style="133" customWidth="1"/>
    <col min="3318" max="3318" width="17.140625" style="133" customWidth="1"/>
    <col min="3319" max="3319" width="3.140625" style="133" customWidth="1"/>
    <col min="3320" max="3320" width="17.140625" style="133" customWidth="1"/>
    <col min="3321" max="3321" width="11.140625" style="133" bestFit="1" customWidth="1"/>
    <col min="3322" max="3322" width="12.42578125" style="133" customWidth="1"/>
    <col min="3323" max="3323" width="11.140625" style="133" customWidth="1"/>
    <col min="3324" max="3566" width="8.7109375" style="133"/>
    <col min="3567" max="3567" width="47.7109375" style="133" customWidth="1"/>
    <col min="3568" max="3568" width="8.7109375" style="133"/>
    <col min="3569" max="3569" width="3.140625" style="133" customWidth="1"/>
    <col min="3570" max="3570" width="17.140625" style="133" customWidth="1"/>
    <col min="3571" max="3571" width="3.140625" style="133" customWidth="1"/>
    <col min="3572" max="3572" width="17.140625" style="133" customWidth="1"/>
    <col min="3573" max="3573" width="3.140625" style="133" customWidth="1"/>
    <col min="3574" max="3574" width="17.140625" style="133" customWidth="1"/>
    <col min="3575" max="3575" width="3.140625" style="133" customWidth="1"/>
    <col min="3576" max="3576" width="17.140625" style="133" customWidth="1"/>
    <col min="3577" max="3577" width="11.140625" style="133" bestFit="1" customWidth="1"/>
    <col min="3578" max="3578" width="12.42578125" style="133" customWidth="1"/>
    <col min="3579" max="3579" width="11.140625" style="133" customWidth="1"/>
    <col min="3580" max="3822" width="8.7109375" style="133"/>
    <col min="3823" max="3823" width="47.7109375" style="133" customWidth="1"/>
    <col min="3824" max="3824" width="8.7109375" style="133"/>
    <col min="3825" max="3825" width="3.140625" style="133" customWidth="1"/>
    <col min="3826" max="3826" width="17.140625" style="133" customWidth="1"/>
    <col min="3827" max="3827" width="3.140625" style="133" customWidth="1"/>
    <col min="3828" max="3828" width="17.140625" style="133" customWidth="1"/>
    <col min="3829" max="3829" width="3.140625" style="133" customWidth="1"/>
    <col min="3830" max="3830" width="17.140625" style="133" customWidth="1"/>
    <col min="3831" max="3831" width="3.140625" style="133" customWidth="1"/>
    <col min="3832" max="3832" width="17.140625" style="133" customWidth="1"/>
    <col min="3833" max="3833" width="11.140625" style="133" bestFit="1" customWidth="1"/>
    <col min="3834" max="3834" width="12.42578125" style="133" customWidth="1"/>
    <col min="3835" max="3835" width="11.140625" style="133" customWidth="1"/>
    <col min="3836" max="4078" width="8.7109375" style="133"/>
    <col min="4079" max="4079" width="47.7109375" style="133" customWidth="1"/>
    <col min="4080" max="4080" width="8.7109375" style="133"/>
    <col min="4081" max="4081" width="3.140625" style="133" customWidth="1"/>
    <col min="4082" max="4082" width="17.140625" style="133" customWidth="1"/>
    <col min="4083" max="4083" width="3.140625" style="133" customWidth="1"/>
    <col min="4084" max="4084" width="17.140625" style="133" customWidth="1"/>
    <col min="4085" max="4085" width="3.140625" style="133" customWidth="1"/>
    <col min="4086" max="4086" width="17.140625" style="133" customWidth="1"/>
    <col min="4087" max="4087" width="3.140625" style="133" customWidth="1"/>
    <col min="4088" max="4088" width="17.140625" style="133" customWidth="1"/>
    <col min="4089" max="4089" width="11.140625" style="133" bestFit="1" customWidth="1"/>
    <col min="4090" max="4090" width="12.42578125" style="133" customWidth="1"/>
    <col min="4091" max="4091" width="11.140625" style="133" customWidth="1"/>
    <col min="4092" max="4334" width="8.7109375" style="133"/>
    <col min="4335" max="4335" width="47.7109375" style="133" customWidth="1"/>
    <col min="4336" max="4336" width="8.7109375" style="133"/>
    <col min="4337" max="4337" width="3.140625" style="133" customWidth="1"/>
    <col min="4338" max="4338" width="17.140625" style="133" customWidth="1"/>
    <col min="4339" max="4339" width="3.140625" style="133" customWidth="1"/>
    <col min="4340" max="4340" width="17.140625" style="133" customWidth="1"/>
    <col min="4341" max="4341" width="3.140625" style="133" customWidth="1"/>
    <col min="4342" max="4342" width="17.140625" style="133" customWidth="1"/>
    <col min="4343" max="4343" width="3.140625" style="133" customWidth="1"/>
    <col min="4344" max="4344" width="17.140625" style="133" customWidth="1"/>
    <col min="4345" max="4345" width="11.140625" style="133" bestFit="1" customWidth="1"/>
    <col min="4346" max="4346" width="12.42578125" style="133" customWidth="1"/>
    <col min="4347" max="4347" width="11.140625" style="133" customWidth="1"/>
    <col min="4348" max="4590" width="8.7109375" style="133"/>
    <col min="4591" max="4591" width="47.7109375" style="133" customWidth="1"/>
    <col min="4592" max="4592" width="8.7109375" style="133"/>
    <col min="4593" max="4593" width="3.140625" style="133" customWidth="1"/>
    <col min="4594" max="4594" width="17.140625" style="133" customWidth="1"/>
    <col min="4595" max="4595" width="3.140625" style="133" customWidth="1"/>
    <col min="4596" max="4596" width="17.140625" style="133" customWidth="1"/>
    <col min="4597" max="4597" width="3.140625" style="133" customWidth="1"/>
    <col min="4598" max="4598" width="17.140625" style="133" customWidth="1"/>
    <col min="4599" max="4599" width="3.140625" style="133" customWidth="1"/>
    <col min="4600" max="4600" width="17.140625" style="133" customWidth="1"/>
    <col min="4601" max="4601" width="11.140625" style="133" bestFit="1" customWidth="1"/>
    <col min="4602" max="4602" width="12.42578125" style="133" customWidth="1"/>
    <col min="4603" max="4603" width="11.140625" style="133" customWidth="1"/>
    <col min="4604" max="4846" width="8.7109375" style="133"/>
    <col min="4847" max="4847" width="47.7109375" style="133" customWidth="1"/>
    <col min="4848" max="4848" width="8.7109375" style="133"/>
    <col min="4849" max="4849" width="3.140625" style="133" customWidth="1"/>
    <col min="4850" max="4850" width="17.140625" style="133" customWidth="1"/>
    <col min="4851" max="4851" width="3.140625" style="133" customWidth="1"/>
    <col min="4852" max="4852" width="17.140625" style="133" customWidth="1"/>
    <col min="4853" max="4853" width="3.140625" style="133" customWidth="1"/>
    <col min="4854" max="4854" width="17.140625" style="133" customWidth="1"/>
    <col min="4855" max="4855" width="3.140625" style="133" customWidth="1"/>
    <col min="4856" max="4856" width="17.140625" style="133" customWidth="1"/>
    <col min="4857" max="4857" width="11.140625" style="133" bestFit="1" customWidth="1"/>
    <col min="4858" max="4858" width="12.42578125" style="133" customWidth="1"/>
    <col min="4859" max="4859" width="11.140625" style="133" customWidth="1"/>
    <col min="4860" max="5102" width="8.7109375" style="133"/>
    <col min="5103" max="5103" width="47.7109375" style="133" customWidth="1"/>
    <col min="5104" max="5104" width="8.7109375" style="133"/>
    <col min="5105" max="5105" width="3.140625" style="133" customWidth="1"/>
    <col min="5106" max="5106" width="17.140625" style="133" customWidth="1"/>
    <col min="5107" max="5107" width="3.140625" style="133" customWidth="1"/>
    <col min="5108" max="5108" width="17.140625" style="133" customWidth="1"/>
    <col min="5109" max="5109" width="3.140625" style="133" customWidth="1"/>
    <col min="5110" max="5110" width="17.140625" style="133" customWidth="1"/>
    <col min="5111" max="5111" width="3.140625" style="133" customWidth="1"/>
    <col min="5112" max="5112" width="17.140625" style="133" customWidth="1"/>
    <col min="5113" max="5113" width="11.140625" style="133" bestFit="1" customWidth="1"/>
    <col min="5114" max="5114" width="12.42578125" style="133" customWidth="1"/>
    <col min="5115" max="5115" width="11.140625" style="133" customWidth="1"/>
    <col min="5116" max="5358" width="8.7109375" style="133"/>
    <col min="5359" max="5359" width="47.7109375" style="133" customWidth="1"/>
    <col min="5360" max="5360" width="8.7109375" style="133"/>
    <col min="5361" max="5361" width="3.140625" style="133" customWidth="1"/>
    <col min="5362" max="5362" width="17.140625" style="133" customWidth="1"/>
    <col min="5363" max="5363" width="3.140625" style="133" customWidth="1"/>
    <col min="5364" max="5364" width="17.140625" style="133" customWidth="1"/>
    <col min="5365" max="5365" width="3.140625" style="133" customWidth="1"/>
    <col min="5366" max="5366" width="17.140625" style="133" customWidth="1"/>
    <col min="5367" max="5367" width="3.140625" style="133" customWidth="1"/>
    <col min="5368" max="5368" width="17.140625" style="133" customWidth="1"/>
    <col min="5369" max="5369" width="11.140625" style="133" bestFit="1" customWidth="1"/>
    <col min="5370" max="5370" width="12.42578125" style="133" customWidth="1"/>
    <col min="5371" max="5371" width="11.140625" style="133" customWidth="1"/>
    <col min="5372" max="5614" width="8.7109375" style="133"/>
    <col min="5615" max="5615" width="47.7109375" style="133" customWidth="1"/>
    <col min="5616" max="5616" width="8.7109375" style="133"/>
    <col min="5617" max="5617" width="3.140625" style="133" customWidth="1"/>
    <col min="5618" max="5618" width="17.140625" style="133" customWidth="1"/>
    <col min="5619" max="5619" width="3.140625" style="133" customWidth="1"/>
    <col min="5620" max="5620" width="17.140625" style="133" customWidth="1"/>
    <col min="5621" max="5621" width="3.140625" style="133" customWidth="1"/>
    <col min="5622" max="5622" width="17.140625" style="133" customWidth="1"/>
    <col min="5623" max="5623" width="3.140625" style="133" customWidth="1"/>
    <col min="5624" max="5624" width="17.140625" style="133" customWidth="1"/>
    <col min="5625" max="5625" width="11.140625" style="133" bestFit="1" customWidth="1"/>
    <col min="5626" max="5626" width="12.42578125" style="133" customWidth="1"/>
    <col min="5627" max="5627" width="11.140625" style="133" customWidth="1"/>
    <col min="5628" max="5870" width="8.7109375" style="133"/>
    <col min="5871" max="5871" width="47.7109375" style="133" customWidth="1"/>
    <col min="5872" max="5872" width="8.7109375" style="133"/>
    <col min="5873" max="5873" width="3.140625" style="133" customWidth="1"/>
    <col min="5874" max="5874" width="17.140625" style="133" customWidth="1"/>
    <col min="5875" max="5875" width="3.140625" style="133" customWidth="1"/>
    <col min="5876" max="5876" width="17.140625" style="133" customWidth="1"/>
    <col min="5877" max="5877" width="3.140625" style="133" customWidth="1"/>
    <col min="5878" max="5878" width="17.140625" style="133" customWidth="1"/>
    <col min="5879" max="5879" width="3.140625" style="133" customWidth="1"/>
    <col min="5880" max="5880" width="17.140625" style="133" customWidth="1"/>
    <col min="5881" max="5881" width="11.140625" style="133" bestFit="1" customWidth="1"/>
    <col min="5882" max="5882" width="12.42578125" style="133" customWidth="1"/>
    <col min="5883" max="5883" width="11.140625" style="133" customWidth="1"/>
    <col min="5884" max="6126" width="8.7109375" style="133"/>
    <col min="6127" max="6127" width="47.7109375" style="133" customWidth="1"/>
    <col min="6128" max="6128" width="8.7109375" style="133"/>
    <col min="6129" max="6129" width="3.140625" style="133" customWidth="1"/>
    <col min="6130" max="6130" width="17.140625" style="133" customWidth="1"/>
    <col min="6131" max="6131" width="3.140625" style="133" customWidth="1"/>
    <col min="6132" max="6132" width="17.140625" style="133" customWidth="1"/>
    <col min="6133" max="6133" width="3.140625" style="133" customWidth="1"/>
    <col min="6134" max="6134" width="17.140625" style="133" customWidth="1"/>
    <col min="6135" max="6135" width="3.140625" style="133" customWidth="1"/>
    <col min="6136" max="6136" width="17.140625" style="133" customWidth="1"/>
    <col min="6137" max="6137" width="11.140625" style="133" bestFit="1" customWidth="1"/>
    <col min="6138" max="6138" width="12.42578125" style="133" customWidth="1"/>
    <col min="6139" max="6139" width="11.140625" style="133" customWidth="1"/>
    <col min="6140" max="6382" width="8.7109375" style="133"/>
    <col min="6383" max="6383" width="47.7109375" style="133" customWidth="1"/>
    <col min="6384" max="6384" width="8.7109375" style="133"/>
    <col min="6385" max="6385" width="3.140625" style="133" customWidth="1"/>
    <col min="6386" max="6386" width="17.140625" style="133" customWidth="1"/>
    <col min="6387" max="6387" width="3.140625" style="133" customWidth="1"/>
    <col min="6388" max="6388" width="17.140625" style="133" customWidth="1"/>
    <col min="6389" max="6389" width="3.140625" style="133" customWidth="1"/>
    <col min="6390" max="6390" width="17.140625" style="133" customWidth="1"/>
    <col min="6391" max="6391" width="3.140625" style="133" customWidth="1"/>
    <col min="6392" max="6392" width="17.140625" style="133" customWidth="1"/>
    <col min="6393" max="6393" width="11.140625" style="133" bestFit="1" customWidth="1"/>
    <col min="6394" max="6394" width="12.42578125" style="133" customWidth="1"/>
    <col min="6395" max="6395" width="11.140625" style="133" customWidth="1"/>
    <col min="6396" max="6638" width="8.7109375" style="133"/>
    <col min="6639" max="6639" width="47.7109375" style="133" customWidth="1"/>
    <col min="6640" max="6640" width="8.7109375" style="133"/>
    <col min="6641" max="6641" width="3.140625" style="133" customWidth="1"/>
    <col min="6642" max="6642" width="17.140625" style="133" customWidth="1"/>
    <col min="6643" max="6643" width="3.140625" style="133" customWidth="1"/>
    <col min="6644" max="6644" width="17.140625" style="133" customWidth="1"/>
    <col min="6645" max="6645" width="3.140625" style="133" customWidth="1"/>
    <col min="6646" max="6646" width="17.140625" style="133" customWidth="1"/>
    <col min="6647" max="6647" width="3.140625" style="133" customWidth="1"/>
    <col min="6648" max="6648" width="17.140625" style="133" customWidth="1"/>
    <col min="6649" max="6649" width="11.140625" style="133" bestFit="1" customWidth="1"/>
    <col min="6650" max="6650" width="12.42578125" style="133" customWidth="1"/>
    <col min="6651" max="6651" width="11.140625" style="133" customWidth="1"/>
    <col min="6652" max="6894" width="8.7109375" style="133"/>
    <col min="6895" max="6895" width="47.7109375" style="133" customWidth="1"/>
    <col min="6896" max="6896" width="8.7109375" style="133"/>
    <col min="6897" max="6897" width="3.140625" style="133" customWidth="1"/>
    <col min="6898" max="6898" width="17.140625" style="133" customWidth="1"/>
    <col min="6899" max="6899" width="3.140625" style="133" customWidth="1"/>
    <col min="6900" max="6900" width="17.140625" style="133" customWidth="1"/>
    <col min="6901" max="6901" width="3.140625" style="133" customWidth="1"/>
    <col min="6902" max="6902" width="17.140625" style="133" customWidth="1"/>
    <col min="6903" max="6903" width="3.140625" style="133" customWidth="1"/>
    <col min="6904" max="6904" width="17.140625" style="133" customWidth="1"/>
    <col min="6905" max="6905" width="11.140625" style="133" bestFit="1" customWidth="1"/>
    <col min="6906" max="6906" width="12.42578125" style="133" customWidth="1"/>
    <col min="6907" max="6907" width="11.140625" style="133" customWidth="1"/>
    <col min="6908" max="7150" width="8.7109375" style="133"/>
    <col min="7151" max="7151" width="47.7109375" style="133" customWidth="1"/>
    <col min="7152" max="7152" width="8.7109375" style="133"/>
    <col min="7153" max="7153" width="3.140625" style="133" customWidth="1"/>
    <col min="7154" max="7154" width="17.140625" style="133" customWidth="1"/>
    <col min="7155" max="7155" width="3.140625" style="133" customWidth="1"/>
    <col min="7156" max="7156" width="17.140625" style="133" customWidth="1"/>
    <col min="7157" max="7157" width="3.140625" style="133" customWidth="1"/>
    <col min="7158" max="7158" width="17.140625" style="133" customWidth="1"/>
    <col min="7159" max="7159" width="3.140625" style="133" customWidth="1"/>
    <col min="7160" max="7160" width="17.140625" style="133" customWidth="1"/>
    <col min="7161" max="7161" width="11.140625" style="133" bestFit="1" customWidth="1"/>
    <col min="7162" max="7162" width="12.42578125" style="133" customWidth="1"/>
    <col min="7163" max="7163" width="11.140625" style="133" customWidth="1"/>
    <col min="7164" max="7406" width="8.7109375" style="133"/>
    <col min="7407" max="7407" width="47.7109375" style="133" customWidth="1"/>
    <col min="7408" max="7408" width="8.7109375" style="133"/>
    <col min="7409" max="7409" width="3.140625" style="133" customWidth="1"/>
    <col min="7410" max="7410" width="17.140625" style="133" customWidth="1"/>
    <col min="7411" max="7411" width="3.140625" style="133" customWidth="1"/>
    <col min="7412" max="7412" width="17.140625" style="133" customWidth="1"/>
    <col min="7413" max="7413" width="3.140625" style="133" customWidth="1"/>
    <col min="7414" max="7414" width="17.140625" style="133" customWidth="1"/>
    <col min="7415" max="7415" width="3.140625" style="133" customWidth="1"/>
    <col min="7416" max="7416" width="17.140625" style="133" customWidth="1"/>
    <col min="7417" max="7417" width="11.140625" style="133" bestFit="1" customWidth="1"/>
    <col min="7418" max="7418" width="12.42578125" style="133" customWidth="1"/>
    <col min="7419" max="7419" width="11.140625" style="133" customWidth="1"/>
    <col min="7420" max="7662" width="8.7109375" style="133"/>
    <col min="7663" max="7663" width="47.7109375" style="133" customWidth="1"/>
    <col min="7664" max="7664" width="8.7109375" style="133"/>
    <col min="7665" max="7665" width="3.140625" style="133" customWidth="1"/>
    <col min="7666" max="7666" width="17.140625" style="133" customWidth="1"/>
    <col min="7667" max="7667" width="3.140625" style="133" customWidth="1"/>
    <col min="7668" max="7668" width="17.140625" style="133" customWidth="1"/>
    <col min="7669" max="7669" width="3.140625" style="133" customWidth="1"/>
    <col min="7670" max="7670" width="17.140625" style="133" customWidth="1"/>
    <col min="7671" max="7671" width="3.140625" style="133" customWidth="1"/>
    <col min="7672" max="7672" width="17.140625" style="133" customWidth="1"/>
    <col min="7673" max="7673" width="11.140625" style="133" bestFit="1" customWidth="1"/>
    <col min="7674" max="7674" width="12.42578125" style="133" customWidth="1"/>
    <col min="7675" max="7675" width="11.140625" style="133" customWidth="1"/>
    <col min="7676" max="7918" width="8.7109375" style="133"/>
    <col min="7919" max="7919" width="47.7109375" style="133" customWidth="1"/>
    <col min="7920" max="7920" width="8.7109375" style="133"/>
    <col min="7921" max="7921" width="3.140625" style="133" customWidth="1"/>
    <col min="7922" max="7922" width="17.140625" style="133" customWidth="1"/>
    <col min="7923" max="7923" width="3.140625" style="133" customWidth="1"/>
    <col min="7924" max="7924" width="17.140625" style="133" customWidth="1"/>
    <col min="7925" max="7925" width="3.140625" style="133" customWidth="1"/>
    <col min="7926" max="7926" width="17.140625" style="133" customWidth="1"/>
    <col min="7927" max="7927" width="3.140625" style="133" customWidth="1"/>
    <col min="7928" max="7928" width="17.140625" style="133" customWidth="1"/>
    <col min="7929" max="7929" width="11.140625" style="133" bestFit="1" customWidth="1"/>
    <col min="7930" max="7930" width="12.42578125" style="133" customWidth="1"/>
    <col min="7931" max="7931" width="11.140625" style="133" customWidth="1"/>
    <col min="7932" max="8174" width="8.7109375" style="133"/>
    <col min="8175" max="8175" width="47.7109375" style="133" customWidth="1"/>
    <col min="8176" max="8176" width="8.7109375" style="133"/>
    <col min="8177" max="8177" width="3.140625" style="133" customWidth="1"/>
    <col min="8178" max="8178" width="17.140625" style="133" customWidth="1"/>
    <col min="8179" max="8179" width="3.140625" style="133" customWidth="1"/>
    <col min="8180" max="8180" width="17.140625" style="133" customWidth="1"/>
    <col min="8181" max="8181" width="3.140625" style="133" customWidth="1"/>
    <col min="8182" max="8182" width="17.140625" style="133" customWidth="1"/>
    <col min="8183" max="8183" width="3.140625" style="133" customWidth="1"/>
    <col min="8184" max="8184" width="17.140625" style="133" customWidth="1"/>
    <col min="8185" max="8185" width="11.140625" style="133" bestFit="1" customWidth="1"/>
    <col min="8186" max="8186" width="12.42578125" style="133" customWidth="1"/>
    <col min="8187" max="8187" width="11.140625" style="133" customWidth="1"/>
    <col min="8188" max="8430" width="8.7109375" style="133"/>
    <col min="8431" max="8431" width="47.7109375" style="133" customWidth="1"/>
    <col min="8432" max="8432" width="8.7109375" style="133"/>
    <col min="8433" max="8433" width="3.140625" style="133" customWidth="1"/>
    <col min="8434" max="8434" width="17.140625" style="133" customWidth="1"/>
    <col min="8435" max="8435" width="3.140625" style="133" customWidth="1"/>
    <col min="8436" max="8436" width="17.140625" style="133" customWidth="1"/>
    <col min="8437" max="8437" width="3.140625" style="133" customWidth="1"/>
    <col min="8438" max="8438" width="17.140625" style="133" customWidth="1"/>
    <col min="8439" max="8439" width="3.140625" style="133" customWidth="1"/>
    <col min="8440" max="8440" width="17.140625" style="133" customWidth="1"/>
    <col min="8441" max="8441" width="11.140625" style="133" bestFit="1" customWidth="1"/>
    <col min="8442" max="8442" width="12.42578125" style="133" customWidth="1"/>
    <col min="8443" max="8443" width="11.140625" style="133" customWidth="1"/>
    <col min="8444" max="8686" width="8.7109375" style="133"/>
    <col min="8687" max="8687" width="47.7109375" style="133" customWidth="1"/>
    <col min="8688" max="8688" width="8.7109375" style="133"/>
    <col min="8689" max="8689" width="3.140625" style="133" customWidth="1"/>
    <col min="8690" max="8690" width="17.140625" style="133" customWidth="1"/>
    <col min="8691" max="8691" width="3.140625" style="133" customWidth="1"/>
    <col min="8692" max="8692" width="17.140625" style="133" customWidth="1"/>
    <col min="8693" max="8693" width="3.140625" style="133" customWidth="1"/>
    <col min="8694" max="8694" width="17.140625" style="133" customWidth="1"/>
    <col min="8695" max="8695" width="3.140625" style="133" customWidth="1"/>
    <col min="8696" max="8696" width="17.140625" style="133" customWidth="1"/>
    <col min="8697" max="8697" width="11.140625" style="133" bestFit="1" customWidth="1"/>
    <col min="8698" max="8698" width="12.42578125" style="133" customWidth="1"/>
    <col min="8699" max="8699" width="11.140625" style="133" customWidth="1"/>
    <col min="8700" max="8942" width="8.7109375" style="133"/>
    <col min="8943" max="8943" width="47.7109375" style="133" customWidth="1"/>
    <col min="8944" max="8944" width="8.7109375" style="133"/>
    <col min="8945" max="8945" width="3.140625" style="133" customWidth="1"/>
    <col min="8946" max="8946" width="17.140625" style="133" customWidth="1"/>
    <col min="8947" max="8947" width="3.140625" style="133" customWidth="1"/>
    <col min="8948" max="8948" width="17.140625" style="133" customWidth="1"/>
    <col min="8949" max="8949" width="3.140625" style="133" customWidth="1"/>
    <col min="8950" max="8950" width="17.140625" style="133" customWidth="1"/>
    <col min="8951" max="8951" width="3.140625" style="133" customWidth="1"/>
    <col min="8952" max="8952" width="17.140625" style="133" customWidth="1"/>
    <col min="8953" max="8953" width="11.140625" style="133" bestFit="1" customWidth="1"/>
    <col min="8954" max="8954" width="12.42578125" style="133" customWidth="1"/>
    <col min="8955" max="8955" width="11.140625" style="133" customWidth="1"/>
    <col min="8956" max="9198" width="8.7109375" style="133"/>
    <col min="9199" max="9199" width="47.7109375" style="133" customWidth="1"/>
    <col min="9200" max="9200" width="8.7109375" style="133"/>
    <col min="9201" max="9201" width="3.140625" style="133" customWidth="1"/>
    <col min="9202" max="9202" width="17.140625" style="133" customWidth="1"/>
    <col min="9203" max="9203" width="3.140625" style="133" customWidth="1"/>
    <col min="9204" max="9204" width="17.140625" style="133" customWidth="1"/>
    <col min="9205" max="9205" width="3.140625" style="133" customWidth="1"/>
    <col min="9206" max="9206" width="17.140625" style="133" customWidth="1"/>
    <col min="9207" max="9207" width="3.140625" style="133" customWidth="1"/>
    <col min="9208" max="9208" width="17.140625" style="133" customWidth="1"/>
    <col min="9209" max="9209" width="11.140625" style="133" bestFit="1" customWidth="1"/>
    <col min="9210" max="9210" width="12.42578125" style="133" customWidth="1"/>
    <col min="9211" max="9211" width="11.140625" style="133" customWidth="1"/>
    <col min="9212" max="9454" width="8.7109375" style="133"/>
    <col min="9455" max="9455" width="47.7109375" style="133" customWidth="1"/>
    <col min="9456" max="9456" width="8.7109375" style="133"/>
    <col min="9457" max="9457" width="3.140625" style="133" customWidth="1"/>
    <col min="9458" max="9458" width="17.140625" style="133" customWidth="1"/>
    <col min="9459" max="9459" width="3.140625" style="133" customWidth="1"/>
    <col min="9460" max="9460" width="17.140625" style="133" customWidth="1"/>
    <col min="9461" max="9461" width="3.140625" style="133" customWidth="1"/>
    <col min="9462" max="9462" width="17.140625" style="133" customWidth="1"/>
    <col min="9463" max="9463" width="3.140625" style="133" customWidth="1"/>
    <col min="9464" max="9464" width="17.140625" style="133" customWidth="1"/>
    <col min="9465" max="9465" width="11.140625" style="133" bestFit="1" customWidth="1"/>
    <col min="9466" max="9466" width="12.42578125" style="133" customWidth="1"/>
    <col min="9467" max="9467" width="11.140625" style="133" customWidth="1"/>
    <col min="9468" max="9710" width="8.7109375" style="133"/>
    <col min="9711" max="9711" width="47.7109375" style="133" customWidth="1"/>
    <col min="9712" max="9712" width="8.7109375" style="133"/>
    <col min="9713" max="9713" width="3.140625" style="133" customWidth="1"/>
    <col min="9714" max="9714" width="17.140625" style="133" customWidth="1"/>
    <col min="9715" max="9715" width="3.140625" style="133" customWidth="1"/>
    <col min="9716" max="9716" width="17.140625" style="133" customWidth="1"/>
    <col min="9717" max="9717" width="3.140625" style="133" customWidth="1"/>
    <col min="9718" max="9718" width="17.140625" style="133" customWidth="1"/>
    <col min="9719" max="9719" width="3.140625" style="133" customWidth="1"/>
    <col min="9720" max="9720" width="17.140625" style="133" customWidth="1"/>
    <col min="9721" max="9721" width="11.140625" style="133" bestFit="1" customWidth="1"/>
    <col min="9722" max="9722" width="12.42578125" style="133" customWidth="1"/>
    <col min="9723" max="9723" width="11.140625" style="133" customWidth="1"/>
    <col min="9724" max="9966" width="8.7109375" style="133"/>
    <col min="9967" max="9967" width="47.7109375" style="133" customWidth="1"/>
    <col min="9968" max="9968" width="8.7109375" style="133"/>
    <col min="9969" max="9969" width="3.140625" style="133" customWidth="1"/>
    <col min="9970" max="9970" width="17.140625" style="133" customWidth="1"/>
    <col min="9971" max="9971" width="3.140625" style="133" customWidth="1"/>
    <col min="9972" max="9972" width="17.140625" style="133" customWidth="1"/>
    <col min="9973" max="9973" width="3.140625" style="133" customWidth="1"/>
    <col min="9974" max="9974" width="17.140625" style="133" customWidth="1"/>
    <col min="9975" max="9975" width="3.140625" style="133" customWidth="1"/>
    <col min="9976" max="9976" width="17.140625" style="133" customWidth="1"/>
    <col min="9977" max="9977" width="11.140625" style="133" bestFit="1" customWidth="1"/>
    <col min="9978" max="9978" width="12.42578125" style="133" customWidth="1"/>
    <col min="9979" max="9979" width="11.140625" style="133" customWidth="1"/>
    <col min="9980" max="10222" width="8.7109375" style="133"/>
    <col min="10223" max="10223" width="47.7109375" style="133" customWidth="1"/>
    <col min="10224" max="10224" width="8.7109375" style="133"/>
    <col min="10225" max="10225" width="3.140625" style="133" customWidth="1"/>
    <col min="10226" max="10226" width="17.140625" style="133" customWidth="1"/>
    <col min="10227" max="10227" width="3.140625" style="133" customWidth="1"/>
    <col min="10228" max="10228" width="17.140625" style="133" customWidth="1"/>
    <col min="10229" max="10229" width="3.140625" style="133" customWidth="1"/>
    <col min="10230" max="10230" width="17.140625" style="133" customWidth="1"/>
    <col min="10231" max="10231" width="3.140625" style="133" customWidth="1"/>
    <col min="10232" max="10232" width="17.140625" style="133" customWidth="1"/>
    <col min="10233" max="10233" width="11.140625" style="133" bestFit="1" customWidth="1"/>
    <col min="10234" max="10234" width="12.42578125" style="133" customWidth="1"/>
    <col min="10235" max="10235" width="11.140625" style="133" customWidth="1"/>
    <col min="10236" max="10478" width="8.7109375" style="133"/>
    <col min="10479" max="10479" width="47.7109375" style="133" customWidth="1"/>
    <col min="10480" max="10480" width="8.7109375" style="133"/>
    <col min="10481" max="10481" width="3.140625" style="133" customWidth="1"/>
    <col min="10482" max="10482" width="17.140625" style="133" customWidth="1"/>
    <col min="10483" max="10483" width="3.140625" style="133" customWidth="1"/>
    <col min="10484" max="10484" width="17.140625" style="133" customWidth="1"/>
    <col min="10485" max="10485" width="3.140625" style="133" customWidth="1"/>
    <col min="10486" max="10486" width="17.140625" style="133" customWidth="1"/>
    <col min="10487" max="10487" width="3.140625" style="133" customWidth="1"/>
    <col min="10488" max="10488" width="17.140625" style="133" customWidth="1"/>
    <col min="10489" max="10489" width="11.140625" style="133" bestFit="1" customWidth="1"/>
    <col min="10490" max="10490" width="12.42578125" style="133" customWidth="1"/>
    <col min="10491" max="10491" width="11.140625" style="133" customWidth="1"/>
    <col min="10492" max="10734" width="8.7109375" style="133"/>
    <col min="10735" max="10735" width="47.7109375" style="133" customWidth="1"/>
    <col min="10736" max="10736" width="8.7109375" style="133"/>
    <col min="10737" max="10737" width="3.140625" style="133" customWidth="1"/>
    <col min="10738" max="10738" width="17.140625" style="133" customWidth="1"/>
    <col min="10739" max="10739" width="3.140625" style="133" customWidth="1"/>
    <col min="10740" max="10740" width="17.140625" style="133" customWidth="1"/>
    <col min="10741" max="10741" width="3.140625" style="133" customWidth="1"/>
    <col min="10742" max="10742" width="17.140625" style="133" customWidth="1"/>
    <col min="10743" max="10743" width="3.140625" style="133" customWidth="1"/>
    <col min="10744" max="10744" width="17.140625" style="133" customWidth="1"/>
    <col min="10745" max="10745" width="11.140625" style="133" bestFit="1" customWidth="1"/>
    <col min="10746" max="10746" width="12.42578125" style="133" customWidth="1"/>
    <col min="10747" max="10747" width="11.140625" style="133" customWidth="1"/>
    <col min="10748" max="10990" width="8.7109375" style="133"/>
    <col min="10991" max="10991" width="47.7109375" style="133" customWidth="1"/>
    <col min="10992" max="10992" width="8.7109375" style="133"/>
    <col min="10993" max="10993" width="3.140625" style="133" customWidth="1"/>
    <col min="10994" max="10994" width="17.140625" style="133" customWidth="1"/>
    <col min="10995" max="10995" width="3.140625" style="133" customWidth="1"/>
    <col min="10996" max="10996" width="17.140625" style="133" customWidth="1"/>
    <col min="10997" max="10997" width="3.140625" style="133" customWidth="1"/>
    <col min="10998" max="10998" width="17.140625" style="133" customWidth="1"/>
    <col min="10999" max="10999" width="3.140625" style="133" customWidth="1"/>
    <col min="11000" max="11000" width="17.140625" style="133" customWidth="1"/>
    <col min="11001" max="11001" width="11.140625" style="133" bestFit="1" customWidth="1"/>
    <col min="11002" max="11002" width="12.42578125" style="133" customWidth="1"/>
    <col min="11003" max="11003" width="11.140625" style="133" customWidth="1"/>
    <col min="11004" max="11246" width="8.7109375" style="133"/>
    <col min="11247" max="11247" width="47.7109375" style="133" customWidth="1"/>
    <col min="11248" max="11248" width="8.7109375" style="133"/>
    <col min="11249" max="11249" width="3.140625" style="133" customWidth="1"/>
    <col min="11250" max="11250" width="17.140625" style="133" customWidth="1"/>
    <col min="11251" max="11251" width="3.140625" style="133" customWidth="1"/>
    <col min="11252" max="11252" width="17.140625" style="133" customWidth="1"/>
    <col min="11253" max="11253" width="3.140625" style="133" customWidth="1"/>
    <col min="11254" max="11254" width="17.140625" style="133" customWidth="1"/>
    <col min="11255" max="11255" width="3.140625" style="133" customWidth="1"/>
    <col min="11256" max="11256" width="17.140625" style="133" customWidth="1"/>
    <col min="11257" max="11257" width="11.140625" style="133" bestFit="1" customWidth="1"/>
    <col min="11258" max="11258" width="12.42578125" style="133" customWidth="1"/>
    <col min="11259" max="11259" width="11.140625" style="133" customWidth="1"/>
    <col min="11260" max="11502" width="8.7109375" style="133"/>
    <col min="11503" max="11503" width="47.7109375" style="133" customWidth="1"/>
    <col min="11504" max="11504" width="8.7109375" style="133"/>
    <col min="11505" max="11505" width="3.140625" style="133" customWidth="1"/>
    <col min="11506" max="11506" width="17.140625" style="133" customWidth="1"/>
    <col min="11507" max="11507" width="3.140625" style="133" customWidth="1"/>
    <col min="11508" max="11508" width="17.140625" style="133" customWidth="1"/>
    <col min="11509" max="11509" width="3.140625" style="133" customWidth="1"/>
    <col min="11510" max="11510" width="17.140625" style="133" customWidth="1"/>
    <col min="11511" max="11511" width="3.140625" style="133" customWidth="1"/>
    <col min="11512" max="11512" width="17.140625" style="133" customWidth="1"/>
    <col min="11513" max="11513" width="11.140625" style="133" bestFit="1" customWidth="1"/>
    <col min="11514" max="11514" width="12.42578125" style="133" customWidth="1"/>
    <col min="11515" max="11515" width="11.140625" style="133" customWidth="1"/>
    <col min="11516" max="11758" width="8.7109375" style="133"/>
    <col min="11759" max="11759" width="47.7109375" style="133" customWidth="1"/>
    <col min="11760" max="11760" width="8.7109375" style="133"/>
    <col min="11761" max="11761" width="3.140625" style="133" customWidth="1"/>
    <col min="11762" max="11762" width="17.140625" style="133" customWidth="1"/>
    <col min="11763" max="11763" width="3.140625" style="133" customWidth="1"/>
    <col min="11764" max="11764" width="17.140625" style="133" customWidth="1"/>
    <col min="11765" max="11765" width="3.140625" style="133" customWidth="1"/>
    <col min="11766" max="11766" width="17.140625" style="133" customWidth="1"/>
    <col min="11767" max="11767" width="3.140625" style="133" customWidth="1"/>
    <col min="11768" max="11768" width="17.140625" style="133" customWidth="1"/>
    <col min="11769" max="11769" width="11.140625" style="133" bestFit="1" customWidth="1"/>
    <col min="11770" max="11770" width="12.42578125" style="133" customWidth="1"/>
    <col min="11771" max="11771" width="11.140625" style="133" customWidth="1"/>
    <col min="11772" max="12014" width="8.7109375" style="133"/>
    <col min="12015" max="12015" width="47.7109375" style="133" customWidth="1"/>
    <col min="12016" max="12016" width="8.7109375" style="133"/>
    <col min="12017" max="12017" width="3.140625" style="133" customWidth="1"/>
    <col min="12018" max="12018" width="17.140625" style="133" customWidth="1"/>
    <col min="12019" max="12019" width="3.140625" style="133" customWidth="1"/>
    <col min="12020" max="12020" width="17.140625" style="133" customWidth="1"/>
    <col min="12021" max="12021" width="3.140625" style="133" customWidth="1"/>
    <col min="12022" max="12022" width="17.140625" style="133" customWidth="1"/>
    <col min="12023" max="12023" width="3.140625" style="133" customWidth="1"/>
    <col min="12024" max="12024" width="17.140625" style="133" customWidth="1"/>
    <col min="12025" max="12025" width="11.140625" style="133" bestFit="1" customWidth="1"/>
    <col min="12026" max="12026" width="12.42578125" style="133" customWidth="1"/>
    <col min="12027" max="12027" width="11.140625" style="133" customWidth="1"/>
    <col min="12028" max="12270" width="8.7109375" style="133"/>
    <col min="12271" max="12271" width="47.7109375" style="133" customWidth="1"/>
    <col min="12272" max="12272" width="8.7109375" style="133"/>
    <col min="12273" max="12273" width="3.140625" style="133" customWidth="1"/>
    <col min="12274" max="12274" width="17.140625" style="133" customWidth="1"/>
    <col min="12275" max="12275" width="3.140625" style="133" customWidth="1"/>
    <col min="12276" max="12276" width="17.140625" style="133" customWidth="1"/>
    <col min="12277" max="12277" width="3.140625" style="133" customWidth="1"/>
    <col min="12278" max="12278" width="17.140625" style="133" customWidth="1"/>
    <col min="12279" max="12279" width="3.140625" style="133" customWidth="1"/>
    <col min="12280" max="12280" width="17.140625" style="133" customWidth="1"/>
    <col min="12281" max="12281" width="11.140625" style="133" bestFit="1" customWidth="1"/>
    <col min="12282" max="12282" width="12.42578125" style="133" customWidth="1"/>
    <col min="12283" max="12283" width="11.140625" style="133" customWidth="1"/>
    <col min="12284" max="12526" width="8.7109375" style="133"/>
    <col min="12527" max="12527" width="47.7109375" style="133" customWidth="1"/>
    <col min="12528" max="12528" width="8.7109375" style="133"/>
    <col min="12529" max="12529" width="3.140625" style="133" customWidth="1"/>
    <col min="12530" max="12530" width="17.140625" style="133" customWidth="1"/>
    <col min="12531" max="12531" width="3.140625" style="133" customWidth="1"/>
    <col min="12532" max="12532" width="17.140625" style="133" customWidth="1"/>
    <col min="12533" max="12533" width="3.140625" style="133" customWidth="1"/>
    <col min="12534" max="12534" width="17.140625" style="133" customWidth="1"/>
    <col min="12535" max="12535" width="3.140625" style="133" customWidth="1"/>
    <col min="12536" max="12536" width="17.140625" style="133" customWidth="1"/>
    <col min="12537" max="12537" width="11.140625" style="133" bestFit="1" customWidth="1"/>
    <col min="12538" max="12538" width="12.42578125" style="133" customWidth="1"/>
    <col min="12539" max="12539" width="11.140625" style="133" customWidth="1"/>
    <col min="12540" max="12782" width="8.7109375" style="133"/>
    <col min="12783" max="12783" width="47.7109375" style="133" customWidth="1"/>
    <col min="12784" max="12784" width="8.7109375" style="133"/>
    <col min="12785" max="12785" width="3.140625" style="133" customWidth="1"/>
    <col min="12786" max="12786" width="17.140625" style="133" customWidth="1"/>
    <col min="12787" max="12787" width="3.140625" style="133" customWidth="1"/>
    <col min="12788" max="12788" width="17.140625" style="133" customWidth="1"/>
    <col min="12789" max="12789" width="3.140625" style="133" customWidth="1"/>
    <col min="12790" max="12790" width="17.140625" style="133" customWidth="1"/>
    <col min="12791" max="12791" width="3.140625" style="133" customWidth="1"/>
    <col min="12792" max="12792" width="17.140625" style="133" customWidth="1"/>
    <col min="12793" max="12793" width="11.140625" style="133" bestFit="1" customWidth="1"/>
    <col min="12794" max="12794" width="12.42578125" style="133" customWidth="1"/>
    <col min="12795" max="12795" width="11.140625" style="133" customWidth="1"/>
    <col min="12796" max="13038" width="8.7109375" style="133"/>
    <col min="13039" max="13039" width="47.7109375" style="133" customWidth="1"/>
    <col min="13040" max="13040" width="8.7109375" style="133"/>
    <col min="13041" max="13041" width="3.140625" style="133" customWidth="1"/>
    <col min="13042" max="13042" width="17.140625" style="133" customWidth="1"/>
    <col min="13043" max="13043" width="3.140625" style="133" customWidth="1"/>
    <col min="13044" max="13044" width="17.140625" style="133" customWidth="1"/>
    <col min="13045" max="13045" width="3.140625" style="133" customWidth="1"/>
    <col min="13046" max="13046" width="17.140625" style="133" customWidth="1"/>
    <col min="13047" max="13047" width="3.140625" style="133" customWidth="1"/>
    <col min="13048" max="13048" width="17.140625" style="133" customWidth="1"/>
    <col min="13049" max="13049" width="11.140625" style="133" bestFit="1" customWidth="1"/>
    <col min="13050" max="13050" width="12.42578125" style="133" customWidth="1"/>
    <col min="13051" max="13051" width="11.140625" style="133" customWidth="1"/>
    <col min="13052" max="13294" width="8.7109375" style="133"/>
    <col min="13295" max="13295" width="47.7109375" style="133" customWidth="1"/>
    <col min="13296" max="13296" width="8.7109375" style="133"/>
    <col min="13297" max="13297" width="3.140625" style="133" customWidth="1"/>
    <col min="13298" max="13298" width="17.140625" style="133" customWidth="1"/>
    <col min="13299" max="13299" width="3.140625" style="133" customWidth="1"/>
    <col min="13300" max="13300" width="17.140625" style="133" customWidth="1"/>
    <col min="13301" max="13301" width="3.140625" style="133" customWidth="1"/>
    <col min="13302" max="13302" width="17.140625" style="133" customWidth="1"/>
    <col min="13303" max="13303" width="3.140625" style="133" customWidth="1"/>
    <col min="13304" max="13304" width="17.140625" style="133" customWidth="1"/>
    <col min="13305" max="13305" width="11.140625" style="133" bestFit="1" customWidth="1"/>
    <col min="13306" max="13306" width="12.42578125" style="133" customWidth="1"/>
    <col min="13307" max="13307" width="11.140625" style="133" customWidth="1"/>
    <col min="13308" max="13550" width="8.7109375" style="133"/>
    <col min="13551" max="13551" width="47.7109375" style="133" customWidth="1"/>
    <col min="13552" max="13552" width="8.7109375" style="133"/>
    <col min="13553" max="13553" width="3.140625" style="133" customWidth="1"/>
    <col min="13554" max="13554" width="17.140625" style="133" customWidth="1"/>
    <col min="13555" max="13555" width="3.140625" style="133" customWidth="1"/>
    <col min="13556" max="13556" width="17.140625" style="133" customWidth="1"/>
    <col min="13557" max="13557" width="3.140625" style="133" customWidth="1"/>
    <col min="13558" max="13558" width="17.140625" style="133" customWidth="1"/>
    <col min="13559" max="13559" width="3.140625" style="133" customWidth="1"/>
    <col min="13560" max="13560" width="17.140625" style="133" customWidth="1"/>
    <col min="13561" max="13561" width="11.140625" style="133" bestFit="1" customWidth="1"/>
    <col min="13562" max="13562" width="12.42578125" style="133" customWidth="1"/>
    <col min="13563" max="13563" width="11.140625" style="133" customWidth="1"/>
    <col min="13564" max="13806" width="8.7109375" style="133"/>
    <col min="13807" max="13807" width="47.7109375" style="133" customWidth="1"/>
    <col min="13808" max="13808" width="8.7109375" style="133"/>
    <col min="13809" max="13809" width="3.140625" style="133" customWidth="1"/>
    <col min="13810" max="13810" width="17.140625" style="133" customWidth="1"/>
    <col min="13811" max="13811" width="3.140625" style="133" customWidth="1"/>
    <col min="13812" max="13812" width="17.140625" style="133" customWidth="1"/>
    <col min="13813" max="13813" width="3.140625" style="133" customWidth="1"/>
    <col min="13814" max="13814" width="17.140625" style="133" customWidth="1"/>
    <col min="13815" max="13815" width="3.140625" style="133" customWidth="1"/>
    <col min="13816" max="13816" width="17.140625" style="133" customWidth="1"/>
    <col min="13817" max="13817" width="11.140625" style="133" bestFit="1" customWidth="1"/>
    <col min="13818" max="13818" width="12.42578125" style="133" customWidth="1"/>
    <col min="13819" max="13819" width="11.140625" style="133" customWidth="1"/>
    <col min="13820" max="14062" width="8.7109375" style="133"/>
    <col min="14063" max="14063" width="47.7109375" style="133" customWidth="1"/>
    <col min="14064" max="14064" width="8.7109375" style="133"/>
    <col min="14065" max="14065" width="3.140625" style="133" customWidth="1"/>
    <col min="14066" max="14066" width="17.140625" style="133" customWidth="1"/>
    <col min="14067" max="14067" width="3.140625" style="133" customWidth="1"/>
    <col min="14068" max="14068" width="17.140625" style="133" customWidth="1"/>
    <col min="14069" max="14069" width="3.140625" style="133" customWidth="1"/>
    <col min="14070" max="14070" width="17.140625" style="133" customWidth="1"/>
    <col min="14071" max="14071" width="3.140625" style="133" customWidth="1"/>
    <col min="14072" max="14072" width="17.140625" style="133" customWidth="1"/>
    <col min="14073" max="14073" width="11.140625" style="133" bestFit="1" customWidth="1"/>
    <col min="14074" max="14074" width="12.42578125" style="133" customWidth="1"/>
    <col min="14075" max="14075" width="11.140625" style="133" customWidth="1"/>
    <col min="14076" max="14318" width="8.7109375" style="133"/>
    <col min="14319" max="14319" width="47.7109375" style="133" customWidth="1"/>
    <col min="14320" max="14320" width="8.7109375" style="133"/>
    <col min="14321" max="14321" width="3.140625" style="133" customWidth="1"/>
    <col min="14322" max="14322" width="17.140625" style="133" customWidth="1"/>
    <col min="14323" max="14323" width="3.140625" style="133" customWidth="1"/>
    <col min="14324" max="14324" width="17.140625" style="133" customWidth="1"/>
    <col min="14325" max="14325" width="3.140625" style="133" customWidth="1"/>
    <col min="14326" max="14326" width="17.140625" style="133" customWidth="1"/>
    <col min="14327" max="14327" width="3.140625" style="133" customWidth="1"/>
    <col min="14328" max="14328" width="17.140625" style="133" customWidth="1"/>
    <col min="14329" max="14329" width="11.140625" style="133" bestFit="1" customWidth="1"/>
    <col min="14330" max="14330" width="12.42578125" style="133" customWidth="1"/>
    <col min="14331" max="14331" width="11.140625" style="133" customWidth="1"/>
    <col min="14332" max="14574" width="8.7109375" style="133"/>
    <col min="14575" max="14575" width="47.7109375" style="133" customWidth="1"/>
    <col min="14576" max="14576" width="8.7109375" style="133"/>
    <col min="14577" max="14577" width="3.140625" style="133" customWidth="1"/>
    <col min="14578" max="14578" width="17.140625" style="133" customWidth="1"/>
    <col min="14579" max="14579" width="3.140625" style="133" customWidth="1"/>
    <col min="14580" max="14580" width="17.140625" style="133" customWidth="1"/>
    <col min="14581" max="14581" width="3.140625" style="133" customWidth="1"/>
    <col min="14582" max="14582" width="17.140625" style="133" customWidth="1"/>
    <col min="14583" max="14583" width="3.140625" style="133" customWidth="1"/>
    <col min="14584" max="14584" width="17.140625" style="133" customWidth="1"/>
    <col min="14585" max="14585" width="11.140625" style="133" bestFit="1" customWidth="1"/>
    <col min="14586" max="14586" width="12.42578125" style="133" customWidth="1"/>
    <col min="14587" max="14587" width="11.140625" style="133" customWidth="1"/>
    <col min="14588" max="14830" width="8.7109375" style="133"/>
    <col min="14831" max="14831" width="47.7109375" style="133" customWidth="1"/>
    <col min="14832" max="14832" width="8.7109375" style="133"/>
    <col min="14833" max="14833" width="3.140625" style="133" customWidth="1"/>
    <col min="14834" max="14834" width="17.140625" style="133" customWidth="1"/>
    <col min="14835" max="14835" width="3.140625" style="133" customWidth="1"/>
    <col min="14836" max="14836" width="17.140625" style="133" customWidth="1"/>
    <col min="14837" max="14837" width="3.140625" style="133" customWidth="1"/>
    <col min="14838" max="14838" width="17.140625" style="133" customWidth="1"/>
    <col min="14839" max="14839" width="3.140625" style="133" customWidth="1"/>
    <col min="14840" max="14840" width="17.140625" style="133" customWidth="1"/>
    <col min="14841" max="14841" width="11.140625" style="133" bestFit="1" customWidth="1"/>
    <col min="14842" max="14842" width="12.42578125" style="133" customWidth="1"/>
    <col min="14843" max="14843" width="11.140625" style="133" customWidth="1"/>
    <col min="14844" max="15086" width="8.7109375" style="133"/>
    <col min="15087" max="15087" width="47.7109375" style="133" customWidth="1"/>
    <col min="15088" max="15088" width="8.7109375" style="133"/>
    <col min="15089" max="15089" width="3.140625" style="133" customWidth="1"/>
    <col min="15090" max="15090" width="17.140625" style="133" customWidth="1"/>
    <col min="15091" max="15091" width="3.140625" style="133" customWidth="1"/>
    <col min="15092" max="15092" width="17.140625" style="133" customWidth="1"/>
    <col min="15093" max="15093" width="3.140625" style="133" customWidth="1"/>
    <col min="15094" max="15094" width="17.140625" style="133" customWidth="1"/>
    <col min="15095" max="15095" width="3.140625" style="133" customWidth="1"/>
    <col min="15096" max="15096" width="17.140625" style="133" customWidth="1"/>
    <col min="15097" max="15097" width="11.140625" style="133" bestFit="1" customWidth="1"/>
    <col min="15098" max="15098" width="12.42578125" style="133" customWidth="1"/>
    <col min="15099" max="15099" width="11.140625" style="133" customWidth="1"/>
    <col min="15100" max="15342" width="8.7109375" style="133"/>
    <col min="15343" max="15343" width="47.7109375" style="133" customWidth="1"/>
    <col min="15344" max="15344" width="8.7109375" style="133"/>
    <col min="15345" max="15345" width="3.140625" style="133" customWidth="1"/>
    <col min="15346" max="15346" width="17.140625" style="133" customWidth="1"/>
    <col min="15347" max="15347" width="3.140625" style="133" customWidth="1"/>
    <col min="15348" max="15348" width="17.140625" style="133" customWidth="1"/>
    <col min="15349" max="15349" width="3.140625" style="133" customWidth="1"/>
    <col min="15350" max="15350" width="17.140625" style="133" customWidth="1"/>
    <col min="15351" max="15351" width="3.140625" style="133" customWidth="1"/>
    <col min="15352" max="15352" width="17.140625" style="133" customWidth="1"/>
    <col min="15353" max="15353" width="11.140625" style="133" bestFit="1" customWidth="1"/>
    <col min="15354" max="15354" width="12.42578125" style="133" customWidth="1"/>
    <col min="15355" max="15355" width="11.140625" style="133" customWidth="1"/>
    <col min="15356" max="15598" width="8.7109375" style="133"/>
    <col min="15599" max="15599" width="47.7109375" style="133" customWidth="1"/>
    <col min="15600" max="15600" width="8.7109375" style="133"/>
    <col min="15601" max="15601" width="3.140625" style="133" customWidth="1"/>
    <col min="15602" max="15602" width="17.140625" style="133" customWidth="1"/>
    <col min="15603" max="15603" width="3.140625" style="133" customWidth="1"/>
    <col min="15604" max="15604" width="17.140625" style="133" customWidth="1"/>
    <col min="15605" max="15605" width="3.140625" style="133" customWidth="1"/>
    <col min="15606" max="15606" width="17.140625" style="133" customWidth="1"/>
    <col min="15607" max="15607" width="3.140625" style="133" customWidth="1"/>
    <col min="15608" max="15608" width="17.140625" style="133" customWidth="1"/>
    <col min="15609" max="15609" width="11.140625" style="133" bestFit="1" customWidth="1"/>
    <col min="15610" max="15610" width="12.42578125" style="133" customWidth="1"/>
    <col min="15611" max="15611" width="11.140625" style="133" customWidth="1"/>
    <col min="15612" max="15854" width="8.7109375" style="133"/>
    <col min="15855" max="15855" width="47.7109375" style="133" customWidth="1"/>
    <col min="15856" max="15856" width="8.7109375" style="133"/>
    <col min="15857" max="15857" width="3.140625" style="133" customWidth="1"/>
    <col min="15858" max="15858" width="17.140625" style="133" customWidth="1"/>
    <col min="15859" max="15859" width="3.140625" style="133" customWidth="1"/>
    <col min="15860" max="15860" width="17.140625" style="133" customWidth="1"/>
    <col min="15861" max="15861" width="3.140625" style="133" customWidth="1"/>
    <col min="15862" max="15862" width="17.140625" style="133" customWidth="1"/>
    <col min="15863" max="15863" width="3.140625" style="133" customWidth="1"/>
    <col min="15864" max="15864" width="17.140625" style="133" customWidth="1"/>
    <col min="15865" max="15865" width="11.140625" style="133" bestFit="1" customWidth="1"/>
    <col min="15866" max="15866" width="12.42578125" style="133" customWidth="1"/>
    <col min="15867" max="15867" width="11.140625" style="133" customWidth="1"/>
    <col min="15868" max="16110" width="8.7109375" style="133"/>
    <col min="16111" max="16111" width="47.7109375" style="133" customWidth="1"/>
    <col min="16112" max="16112" width="8.7109375" style="133"/>
    <col min="16113" max="16113" width="3.140625" style="133" customWidth="1"/>
    <col min="16114" max="16114" width="17.140625" style="133" customWidth="1"/>
    <col min="16115" max="16115" width="3.140625" style="133" customWidth="1"/>
    <col min="16116" max="16116" width="17.140625" style="133" customWidth="1"/>
    <col min="16117" max="16117" width="3.140625" style="133" customWidth="1"/>
    <col min="16118" max="16118" width="17.140625" style="133" customWidth="1"/>
    <col min="16119" max="16119" width="3.140625" style="133" customWidth="1"/>
    <col min="16120" max="16120" width="17.140625" style="133" customWidth="1"/>
    <col min="16121" max="16121" width="11.140625" style="133" bestFit="1" customWidth="1"/>
    <col min="16122" max="16122" width="12.42578125" style="133" customWidth="1"/>
    <col min="16123" max="16123" width="11.140625" style="133" customWidth="1"/>
    <col min="16124" max="16364" width="8.7109375" style="133"/>
    <col min="16365" max="16384" width="9.140625" style="133" customWidth="1"/>
  </cols>
  <sheetData>
    <row r="1" spans="2:12">
      <c r="J1" s="214"/>
      <c r="K1" s="214"/>
      <c r="L1" s="214"/>
    </row>
    <row r="2" spans="2:12">
      <c r="B2" s="207" t="s">
        <v>45</v>
      </c>
      <c r="C2" s="207"/>
      <c r="D2" s="207"/>
      <c r="E2" s="207"/>
      <c r="F2" s="207"/>
      <c r="G2" s="207"/>
      <c r="H2" s="207"/>
      <c r="I2" s="207"/>
      <c r="J2" s="207"/>
      <c r="K2" s="207"/>
      <c r="L2" s="207"/>
    </row>
    <row r="3" spans="2:12">
      <c r="B3" s="212" t="s">
        <v>95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</row>
    <row r="4" spans="2:12">
      <c r="B4" s="207" t="s">
        <v>265</v>
      </c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2:12">
      <c r="B5" s="135"/>
      <c r="C5" s="135"/>
      <c r="F5" s="208" t="s">
        <v>255</v>
      </c>
      <c r="G5" s="208"/>
      <c r="H5" s="208"/>
      <c r="I5" s="208"/>
      <c r="J5" s="208"/>
      <c r="K5" s="208"/>
      <c r="L5" s="208"/>
    </row>
    <row r="6" spans="2:12">
      <c r="B6" s="135"/>
      <c r="C6" s="135"/>
      <c r="F6" s="209" t="s">
        <v>43</v>
      </c>
      <c r="G6" s="209"/>
      <c r="H6" s="209"/>
      <c r="J6" s="208" t="s">
        <v>44</v>
      </c>
      <c r="K6" s="208"/>
      <c r="L6" s="208"/>
    </row>
    <row r="7" spans="2:12">
      <c r="B7" s="135"/>
      <c r="C7" s="135"/>
      <c r="F7" s="206" t="s">
        <v>268</v>
      </c>
      <c r="G7" s="206"/>
      <c r="H7" s="206"/>
      <c r="I7" s="206"/>
      <c r="J7" s="206"/>
      <c r="K7" s="206"/>
      <c r="L7" s="206"/>
    </row>
    <row r="8" spans="2:12">
      <c r="D8" s="10" t="s">
        <v>42</v>
      </c>
      <c r="E8" s="136"/>
      <c r="F8" s="162" t="s">
        <v>266</v>
      </c>
      <c r="G8" s="163"/>
      <c r="H8" s="162" t="s">
        <v>267</v>
      </c>
      <c r="I8" s="100"/>
      <c r="J8" s="162" t="s">
        <v>266</v>
      </c>
      <c r="K8" s="163"/>
      <c r="L8" s="162" t="s">
        <v>267</v>
      </c>
    </row>
    <row r="9" spans="2:12">
      <c r="B9" s="138" t="s">
        <v>96</v>
      </c>
      <c r="C9" s="138"/>
    </row>
    <row r="10" spans="2:12">
      <c r="B10" s="132" t="s">
        <v>293</v>
      </c>
      <c r="D10" s="181"/>
      <c r="E10" s="137"/>
      <c r="F10" s="100">
        <f>PL!F44</f>
        <v>204642859.88872543</v>
      </c>
      <c r="G10" s="100"/>
      <c r="H10" s="100">
        <f>PL!H44</f>
        <v>67636659.209999993</v>
      </c>
      <c r="I10" s="100"/>
      <c r="J10" s="100">
        <f>PL!J44</f>
        <v>141170667.46999994</v>
      </c>
      <c r="K10" s="100"/>
      <c r="L10" s="100">
        <f>PL!L44</f>
        <v>-2032370.5400000513</v>
      </c>
    </row>
    <row r="11" spans="2:12">
      <c r="B11" s="139" t="s">
        <v>138</v>
      </c>
      <c r="C11" s="139"/>
      <c r="D11" s="182"/>
      <c r="E11" s="140"/>
      <c r="F11" s="100"/>
      <c r="G11" s="100"/>
      <c r="H11" s="100"/>
      <c r="I11" s="164"/>
      <c r="J11" s="100"/>
      <c r="K11" s="165"/>
      <c r="L11" s="31"/>
    </row>
    <row r="12" spans="2:12">
      <c r="B12" s="133"/>
      <c r="C12" s="132" t="s">
        <v>97</v>
      </c>
      <c r="D12" s="182" t="s">
        <v>294</v>
      </c>
      <c r="E12" s="140"/>
      <c r="F12" s="166">
        <v>78979053.769999996</v>
      </c>
      <c r="G12" s="105"/>
      <c r="H12" s="105">
        <v>35224893.960000001</v>
      </c>
      <c r="I12" s="164"/>
      <c r="J12" s="105">
        <v>7702066.2499999981</v>
      </c>
      <c r="K12" s="105"/>
      <c r="L12" s="105">
        <v>16551503.959999999</v>
      </c>
    </row>
    <row r="13" spans="2:12">
      <c r="B13" s="133"/>
      <c r="C13" s="132" t="s">
        <v>98</v>
      </c>
      <c r="D13" s="182">
        <v>23</v>
      </c>
      <c r="E13" s="140"/>
      <c r="F13" s="166">
        <v>18856510.18</v>
      </c>
      <c r="G13" s="105"/>
      <c r="H13" s="105">
        <v>2713965.85</v>
      </c>
      <c r="I13" s="164"/>
      <c r="J13" s="105">
        <v>15451452.079999998</v>
      </c>
      <c r="K13" s="105"/>
      <c r="L13" s="105">
        <v>5293416.99</v>
      </c>
    </row>
    <row r="14" spans="2:12">
      <c r="B14" s="133"/>
      <c r="C14" s="132" t="s">
        <v>296</v>
      </c>
      <c r="D14" s="182">
        <v>5.0999999999999996</v>
      </c>
      <c r="E14" s="140"/>
      <c r="F14" s="166">
        <v>5456397.7199999997</v>
      </c>
      <c r="G14" s="105"/>
      <c r="H14" s="105">
        <v>0</v>
      </c>
      <c r="I14" s="164"/>
      <c r="J14" s="105">
        <v>0</v>
      </c>
      <c r="K14" s="105"/>
      <c r="L14" s="105">
        <v>0</v>
      </c>
    </row>
    <row r="15" spans="2:12">
      <c r="B15" s="133"/>
      <c r="C15" s="132" t="s">
        <v>292</v>
      </c>
      <c r="D15" s="182">
        <v>15</v>
      </c>
      <c r="E15" s="140"/>
      <c r="F15" s="166">
        <v>10000000</v>
      </c>
      <c r="G15" s="105"/>
      <c r="H15" s="105">
        <v>0</v>
      </c>
      <c r="I15" s="164"/>
      <c r="J15" s="105">
        <v>10000000</v>
      </c>
      <c r="K15" s="105"/>
      <c r="L15" s="105">
        <v>0</v>
      </c>
    </row>
    <row r="16" spans="2:12">
      <c r="B16" s="133"/>
      <c r="C16" s="132" t="s">
        <v>200</v>
      </c>
      <c r="D16" s="182" t="s">
        <v>295</v>
      </c>
      <c r="E16" s="140"/>
      <c r="F16" s="166">
        <v>2689156.2199999997</v>
      </c>
      <c r="G16" s="105"/>
      <c r="H16" s="100">
        <v>0</v>
      </c>
      <c r="I16" s="164"/>
      <c r="J16" s="105">
        <v>2689156.2199999997</v>
      </c>
      <c r="K16" s="105"/>
      <c r="L16" s="100">
        <v>0</v>
      </c>
    </row>
    <row r="17" spans="2:12">
      <c r="B17" s="133"/>
      <c r="C17" s="132" t="s">
        <v>99</v>
      </c>
      <c r="D17" s="182"/>
      <c r="E17" s="140"/>
      <c r="F17" s="166">
        <v>-1284900.8500000001</v>
      </c>
      <c r="G17" s="105"/>
      <c r="H17" s="105">
        <v>-5937533.5</v>
      </c>
      <c r="I17" s="164"/>
      <c r="J17" s="105">
        <v>-1284900.8500000001</v>
      </c>
      <c r="K17" s="105"/>
      <c r="L17" s="105">
        <v>-731223.5</v>
      </c>
    </row>
    <row r="18" spans="2:12">
      <c r="B18" s="133"/>
      <c r="C18" s="141" t="s">
        <v>124</v>
      </c>
      <c r="D18" s="182"/>
      <c r="E18" s="140"/>
      <c r="F18" s="167">
        <v>0</v>
      </c>
      <c r="G18" s="100"/>
      <c r="H18" s="100">
        <v>5336764.55</v>
      </c>
      <c r="I18" s="100"/>
      <c r="J18" s="100">
        <v>0</v>
      </c>
      <c r="K18" s="100"/>
      <c r="L18" s="100">
        <v>993092.95</v>
      </c>
    </row>
    <row r="19" spans="2:12">
      <c r="B19" s="133"/>
      <c r="C19" s="141" t="s">
        <v>297</v>
      </c>
      <c r="D19" s="182"/>
      <c r="E19" s="140"/>
      <c r="F19" s="167">
        <v>0</v>
      </c>
      <c r="G19" s="100"/>
      <c r="H19" s="100">
        <v>68561.320000000007</v>
      </c>
      <c r="I19" s="100"/>
      <c r="J19" s="100">
        <v>0</v>
      </c>
      <c r="K19" s="100"/>
      <c r="L19" s="100">
        <v>68561.320000000007</v>
      </c>
    </row>
    <row r="20" spans="2:12">
      <c r="B20" s="133"/>
      <c r="C20" s="141" t="s">
        <v>249</v>
      </c>
      <c r="D20" s="182"/>
      <c r="E20" s="140"/>
      <c r="F20" s="167">
        <v>4679700.22</v>
      </c>
      <c r="G20" s="100"/>
      <c r="H20" s="100">
        <v>0</v>
      </c>
      <c r="I20" s="100"/>
      <c r="J20" s="100">
        <v>4679700.16</v>
      </c>
      <c r="K20" s="100"/>
      <c r="L20" s="100">
        <v>0</v>
      </c>
    </row>
    <row r="21" spans="2:12">
      <c r="B21" s="133"/>
      <c r="C21" s="141" t="s">
        <v>199</v>
      </c>
      <c r="D21" s="182"/>
      <c r="E21" s="140"/>
      <c r="F21" s="167">
        <v>6253215.5999999996</v>
      </c>
      <c r="G21" s="100"/>
      <c r="H21" s="100">
        <v>0</v>
      </c>
      <c r="I21" s="100"/>
      <c r="J21" s="100">
        <v>6253213.8499999996</v>
      </c>
      <c r="K21" s="100"/>
      <c r="L21" s="100">
        <v>0</v>
      </c>
    </row>
    <row r="22" spans="2:12">
      <c r="B22" s="133"/>
      <c r="C22" s="141" t="s">
        <v>100</v>
      </c>
      <c r="D22" s="183">
        <v>33</v>
      </c>
      <c r="E22" s="142"/>
      <c r="F22" s="167">
        <v>845309.89</v>
      </c>
      <c r="G22" s="100"/>
      <c r="H22" s="100">
        <v>514863.66</v>
      </c>
      <c r="I22" s="100"/>
      <c r="J22" s="100">
        <v>275212.06999999995</v>
      </c>
      <c r="K22" s="100"/>
      <c r="L22" s="100">
        <v>223332.56</v>
      </c>
    </row>
    <row r="23" spans="2:12">
      <c r="B23" s="133"/>
      <c r="C23" s="141" t="s">
        <v>101</v>
      </c>
      <c r="D23" s="183"/>
      <c r="E23" s="142"/>
      <c r="F23" s="166">
        <v>1278776.5</v>
      </c>
      <c r="G23" s="105"/>
      <c r="H23" s="105">
        <v>-11285204.239999998</v>
      </c>
      <c r="I23" s="31"/>
      <c r="J23" s="105">
        <v>4272.2</v>
      </c>
      <c r="K23" s="31"/>
      <c r="L23" s="105">
        <v>-8085518.9199999999</v>
      </c>
    </row>
    <row r="24" spans="2:12">
      <c r="B24" s="133"/>
      <c r="C24" s="141" t="s">
        <v>198</v>
      </c>
      <c r="D24" s="183"/>
      <c r="E24" s="142"/>
      <c r="F24" s="167">
        <v>0</v>
      </c>
      <c r="G24" s="100"/>
      <c r="H24" s="100">
        <v>-11462.09</v>
      </c>
      <c r="I24" s="100"/>
      <c r="J24" s="100">
        <v>0</v>
      </c>
      <c r="K24" s="31"/>
      <c r="L24" s="100">
        <v>0</v>
      </c>
    </row>
    <row r="25" spans="2:12">
      <c r="B25" s="133"/>
      <c r="C25" s="141" t="s">
        <v>195</v>
      </c>
      <c r="D25" s="183"/>
      <c r="E25" s="142"/>
      <c r="F25" s="166">
        <v>-1915786.23</v>
      </c>
      <c r="G25" s="105"/>
      <c r="H25" s="105">
        <v>-12582776.789999999</v>
      </c>
      <c r="I25" s="31"/>
      <c r="J25" s="105">
        <v>-1869157.88</v>
      </c>
      <c r="K25" s="31"/>
      <c r="L25" s="31">
        <v>-7891499.6900000004</v>
      </c>
    </row>
    <row r="26" spans="2:12">
      <c r="B26" s="133"/>
      <c r="C26" s="141" t="s">
        <v>133</v>
      </c>
      <c r="D26" s="183"/>
      <c r="E26" s="142"/>
      <c r="F26" s="167">
        <v>0</v>
      </c>
      <c r="G26" s="105"/>
      <c r="H26" s="105">
        <v>0</v>
      </c>
      <c r="I26" s="31"/>
      <c r="J26" s="105">
        <v>17685.509999999998</v>
      </c>
      <c r="K26" s="31"/>
      <c r="L26" s="31"/>
    </row>
    <row r="27" spans="2:12">
      <c r="B27" s="133"/>
      <c r="C27" s="141" t="s">
        <v>298</v>
      </c>
      <c r="D27" s="183"/>
      <c r="E27" s="142"/>
      <c r="F27" s="167">
        <v>-36685062.5</v>
      </c>
      <c r="G27" s="105"/>
      <c r="H27" s="100">
        <v>0</v>
      </c>
      <c r="I27" s="31"/>
      <c r="J27" s="105">
        <v>-36685062.5</v>
      </c>
      <c r="K27" s="31"/>
      <c r="L27" s="100">
        <v>0</v>
      </c>
    </row>
    <row r="28" spans="2:12">
      <c r="B28" s="133"/>
      <c r="C28" s="141" t="s">
        <v>196</v>
      </c>
      <c r="D28" s="183"/>
      <c r="E28" s="142"/>
      <c r="F28" s="167">
        <v>0</v>
      </c>
      <c r="G28" s="105"/>
      <c r="H28" s="105">
        <v>-82257826.979999989</v>
      </c>
      <c r="I28" s="31"/>
      <c r="J28" s="105">
        <v>0</v>
      </c>
      <c r="K28" s="31"/>
      <c r="L28" s="168">
        <v>-22257826.98</v>
      </c>
    </row>
    <row r="29" spans="2:12" ht="20.45" customHeight="1">
      <c r="B29" s="133"/>
      <c r="C29" s="141" t="s">
        <v>197</v>
      </c>
      <c r="E29" s="141"/>
      <c r="F29" s="167">
        <v>-111320146.07999986</v>
      </c>
      <c r="G29" s="105"/>
      <c r="H29" s="100">
        <v>0</v>
      </c>
      <c r="I29" s="100"/>
      <c r="J29" s="100">
        <v>-110715295</v>
      </c>
      <c r="K29" s="100"/>
      <c r="L29" s="100">
        <v>0</v>
      </c>
    </row>
    <row r="30" spans="2:12" ht="20.45" customHeight="1">
      <c r="B30" s="133"/>
      <c r="C30" s="141" t="s">
        <v>314</v>
      </c>
      <c r="E30" s="141"/>
      <c r="F30" s="167">
        <v>7403630.71</v>
      </c>
      <c r="G30" s="105"/>
      <c r="H30" s="100">
        <v>0</v>
      </c>
      <c r="I30" s="100"/>
      <c r="J30" s="100">
        <v>0</v>
      </c>
      <c r="K30" s="100"/>
      <c r="L30" s="100"/>
    </row>
    <row r="31" spans="2:12" ht="20.45" customHeight="1">
      <c r="B31" s="133"/>
      <c r="C31" s="141" t="s">
        <v>299</v>
      </c>
      <c r="E31" s="141"/>
      <c r="F31" s="167">
        <v>0</v>
      </c>
      <c r="G31" s="105"/>
      <c r="H31" s="100">
        <v>90300</v>
      </c>
      <c r="I31" s="100"/>
      <c r="J31" s="100">
        <v>0</v>
      </c>
      <c r="K31" s="100"/>
      <c r="L31" s="100">
        <v>90300</v>
      </c>
    </row>
    <row r="32" spans="2:12">
      <c r="B32" s="133"/>
      <c r="C32" s="141" t="s">
        <v>154</v>
      </c>
      <c r="D32" s="179">
        <v>5.2</v>
      </c>
      <c r="E32" s="141"/>
      <c r="F32" s="167">
        <v>-2621</v>
      </c>
      <c r="G32" s="105"/>
      <c r="H32" s="100">
        <v>0</v>
      </c>
      <c r="I32" s="167"/>
      <c r="J32" s="100">
        <v>0</v>
      </c>
      <c r="K32" s="31"/>
      <c r="L32" s="100">
        <v>0</v>
      </c>
    </row>
    <row r="33" spans="2:13">
      <c r="B33" s="133"/>
      <c r="C33" s="141" t="s">
        <v>120</v>
      </c>
      <c r="D33" s="179">
        <v>18.100000000000001</v>
      </c>
      <c r="E33" s="141"/>
      <c r="F33" s="167">
        <v>-45830137.159999996</v>
      </c>
      <c r="G33" s="105"/>
      <c r="H33" s="105">
        <v>-19107705.010000005</v>
      </c>
      <c r="I33" s="105"/>
      <c r="J33" s="100">
        <v>0</v>
      </c>
      <c r="K33" s="105"/>
      <c r="L33" s="100">
        <v>0</v>
      </c>
    </row>
    <row r="34" spans="2:13">
      <c r="B34" s="133"/>
      <c r="C34" s="141" t="s">
        <v>134</v>
      </c>
      <c r="E34" s="141"/>
      <c r="F34" s="166">
        <v>0</v>
      </c>
      <c r="G34" s="105"/>
      <c r="H34" s="167">
        <v>0</v>
      </c>
      <c r="I34" s="105"/>
      <c r="J34" s="105">
        <v>-4116528</v>
      </c>
      <c r="K34" s="105"/>
      <c r="L34" s="105">
        <v>-972504</v>
      </c>
    </row>
    <row r="35" spans="2:13">
      <c r="B35" s="133"/>
      <c r="C35" s="141" t="s">
        <v>77</v>
      </c>
      <c r="D35" s="183"/>
      <c r="E35" s="142"/>
      <c r="F35" s="166">
        <v>-58650216.769999981</v>
      </c>
      <c r="G35" s="105"/>
      <c r="H35" s="105">
        <v>-2873419.2600000016</v>
      </c>
      <c r="I35" s="31"/>
      <c r="J35" s="105">
        <v>-68354108.719999999</v>
      </c>
      <c r="K35" s="31"/>
      <c r="L35" s="105">
        <v>-19907236.989999998</v>
      </c>
      <c r="M35" s="143"/>
    </row>
    <row r="36" spans="2:13">
      <c r="B36" s="133"/>
      <c r="C36" s="141" t="s">
        <v>102</v>
      </c>
      <c r="E36" s="141"/>
      <c r="F36" s="166">
        <v>62355377.759999998</v>
      </c>
      <c r="G36" s="31"/>
      <c r="H36" s="100">
        <v>5695437.8199999984</v>
      </c>
      <c r="I36" s="100"/>
      <c r="J36" s="31">
        <v>22014919.780000001</v>
      </c>
      <c r="K36" s="169"/>
      <c r="L36" s="100">
        <v>3482269.0900000003</v>
      </c>
    </row>
    <row r="37" spans="2:13">
      <c r="B37" s="133"/>
      <c r="C37" s="141" t="s">
        <v>119</v>
      </c>
      <c r="E37" s="141"/>
      <c r="F37" s="170">
        <v>10302412.800000001</v>
      </c>
      <c r="G37" s="31"/>
      <c r="H37" s="171">
        <v>485989.69000000006</v>
      </c>
      <c r="I37" s="100"/>
      <c r="J37" s="172">
        <v>0</v>
      </c>
      <c r="K37" s="169"/>
      <c r="L37" s="172">
        <v>0</v>
      </c>
    </row>
    <row r="38" spans="2:13">
      <c r="B38" s="139" t="s">
        <v>103</v>
      </c>
      <c r="C38" s="139"/>
      <c r="D38" s="182"/>
      <c r="E38" s="140"/>
      <c r="G38" s="100"/>
      <c r="H38" s="100"/>
      <c r="I38" s="164"/>
      <c r="J38" s="100"/>
      <c r="K38" s="165"/>
      <c r="L38" s="31"/>
    </row>
    <row r="39" spans="2:13">
      <c r="B39" s="133"/>
      <c r="C39" s="139" t="s">
        <v>201</v>
      </c>
      <c r="D39" s="182"/>
      <c r="E39" s="140"/>
      <c r="F39" s="100">
        <f>SUM(F10:F37)</f>
        <v>158053530.66872567</v>
      </c>
      <c r="G39" s="100"/>
      <c r="H39" s="100">
        <f>SUM(H10:H37)</f>
        <v>-16288491.810000021</v>
      </c>
      <c r="I39" s="164"/>
      <c r="J39" s="100">
        <f>SUM(J10:J37)</f>
        <v>-12766707.360000074</v>
      </c>
      <c r="K39" s="165"/>
      <c r="L39" s="100">
        <f>SUM(L10:L37)</f>
        <v>-35175703.750000045</v>
      </c>
    </row>
    <row r="40" spans="2:13">
      <c r="B40" s="139"/>
      <c r="C40" s="139"/>
      <c r="D40" s="182"/>
      <c r="E40" s="140"/>
      <c r="F40" s="100"/>
      <c r="G40" s="100"/>
      <c r="H40" s="100"/>
      <c r="I40" s="164"/>
      <c r="J40" s="100"/>
      <c r="K40" s="165"/>
      <c r="L40" s="31"/>
    </row>
    <row r="41" spans="2:13">
      <c r="B41" s="139" t="s">
        <v>104</v>
      </c>
      <c r="C41" s="139"/>
      <c r="D41" s="182"/>
      <c r="E41" s="140"/>
      <c r="F41" s="100"/>
      <c r="G41" s="100"/>
      <c r="H41" s="100"/>
      <c r="I41" s="164"/>
      <c r="J41" s="100"/>
      <c r="K41" s="165"/>
      <c r="L41" s="31"/>
    </row>
    <row r="42" spans="2:13">
      <c r="B42" s="133"/>
      <c r="C42" s="132" t="s">
        <v>160</v>
      </c>
      <c r="E42" s="145"/>
      <c r="F42" s="166">
        <v>-65612845.869999997</v>
      </c>
      <c r="G42" s="100"/>
      <c r="H42" s="105">
        <v>20582537.699999999</v>
      </c>
      <c r="J42" s="105">
        <v>-61115566.659999967</v>
      </c>
      <c r="K42" s="105"/>
      <c r="L42" s="105">
        <v>8959203.0800000001</v>
      </c>
    </row>
    <row r="43" spans="2:13" hidden="1">
      <c r="B43" s="133"/>
      <c r="C43" s="132" t="s">
        <v>202</v>
      </c>
      <c r="E43" s="145"/>
      <c r="F43" s="166">
        <v>0</v>
      </c>
      <c r="G43" s="100"/>
      <c r="H43" s="100">
        <v>0</v>
      </c>
      <c r="J43" s="100">
        <v>0</v>
      </c>
      <c r="K43" s="100"/>
      <c r="L43" s="100">
        <v>0</v>
      </c>
    </row>
    <row r="44" spans="2:13">
      <c r="B44" s="133"/>
      <c r="C44" s="132" t="s">
        <v>261</v>
      </c>
      <c r="E44" s="146"/>
      <c r="F44" s="166">
        <v>-291385551.57999998</v>
      </c>
      <c r="G44" s="100"/>
      <c r="H44" s="100">
        <v>0</v>
      </c>
      <c r="J44" s="100">
        <v>0</v>
      </c>
      <c r="K44" s="100"/>
      <c r="L44" s="100">
        <v>0</v>
      </c>
    </row>
    <row r="45" spans="2:13">
      <c r="B45" s="133"/>
      <c r="C45" s="132" t="s">
        <v>162</v>
      </c>
      <c r="E45" s="146"/>
      <c r="F45" s="166">
        <v>9039522.9199999999</v>
      </c>
      <c r="G45" s="31"/>
      <c r="H45" s="168">
        <v>0</v>
      </c>
      <c r="I45" s="168"/>
      <c r="J45" s="168">
        <v>0</v>
      </c>
      <c r="K45" s="168"/>
      <c r="L45" s="168">
        <v>0</v>
      </c>
    </row>
    <row r="46" spans="2:13">
      <c r="B46" s="133"/>
      <c r="C46" s="133" t="s">
        <v>163</v>
      </c>
      <c r="E46" s="146"/>
      <c r="F46" s="166">
        <v>1822675</v>
      </c>
      <c r="G46" s="31"/>
      <c r="H46" s="168">
        <v>0</v>
      </c>
      <c r="I46" s="168"/>
      <c r="J46" s="168">
        <v>0</v>
      </c>
      <c r="K46" s="168"/>
      <c r="L46" s="168">
        <v>0</v>
      </c>
    </row>
    <row r="47" spans="2:13">
      <c r="B47" s="133"/>
      <c r="C47" s="132" t="s">
        <v>213</v>
      </c>
      <c r="E47" s="146"/>
      <c r="F47" s="166">
        <v>1456742.7300000004</v>
      </c>
      <c r="G47" s="31"/>
      <c r="H47" s="168">
        <v>0</v>
      </c>
      <c r="I47" s="168"/>
      <c r="J47" s="168">
        <v>0</v>
      </c>
      <c r="K47" s="168"/>
      <c r="L47" s="168">
        <v>0</v>
      </c>
    </row>
    <row r="48" spans="2:13">
      <c r="B48" s="133"/>
      <c r="C48" s="132" t="s">
        <v>105</v>
      </c>
      <c r="E48" s="145"/>
      <c r="F48" s="166">
        <v>-1509057.43</v>
      </c>
      <c r="G48" s="31"/>
      <c r="H48" s="168">
        <v>-916085.08999999985</v>
      </c>
      <c r="I48" s="168"/>
      <c r="J48" s="168">
        <v>-5523862.879999999</v>
      </c>
      <c r="K48" s="168"/>
      <c r="L48" s="168">
        <v>871182.86</v>
      </c>
    </row>
    <row r="49" spans="2:16">
      <c r="B49" s="133"/>
      <c r="C49" s="132" t="s">
        <v>106</v>
      </c>
      <c r="E49" s="145"/>
      <c r="F49" s="166">
        <v>-3121225.6299999966</v>
      </c>
      <c r="G49" s="100"/>
      <c r="H49" s="105">
        <v>-138302.48000000045</v>
      </c>
      <c r="J49" s="100">
        <v>-2488821.6299999952</v>
      </c>
      <c r="K49" s="105"/>
      <c r="L49" s="105">
        <v>-537803.48000000045</v>
      </c>
    </row>
    <row r="50" spans="2:16">
      <c r="B50" s="138"/>
      <c r="C50" s="133"/>
      <c r="E50" s="144"/>
      <c r="F50" s="160"/>
      <c r="G50" s="160"/>
      <c r="H50" s="160"/>
      <c r="I50" s="100"/>
      <c r="J50" s="160"/>
      <c r="K50" s="169"/>
      <c r="L50" s="160"/>
    </row>
    <row r="51" spans="2:16">
      <c r="B51" s="138"/>
      <c r="C51" s="133"/>
      <c r="E51" s="144"/>
      <c r="F51" s="160"/>
      <c r="G51" s="160"/>
      <c r="H51" s="160"/>
      <c r="I51" s="100"/>
      <c r="J51" s="160"/>
      <c r="K51" s="169"/>
      <c r="L51" s="160"/>
    </row>
    <row r="52" spans="2:16">
      <c r="B52" s="138"/>
      <c r="C52" s="133"/>
      <c r="E52" s="144"/>
      <c r="F52" s="160"/>
      <c r="G52" s="160"/>
      <c r="H52" s="160"/>
      <c r="I52" s="100"/>
      <c r="J52" s="160"/>
      <c r="K52" s="169"/>
      <c r="L52" s="160"/>
      <c r="P52" s="150"/>
    </row>
    <row r="53" spans="2:16">
      <c r="B53" s="213" t="s">
        <v>315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</row>
    <row r="54" spans="2:16">
      <c r="J54" s="214"/>
      <c r="K54" s="214"/>
      <c r="L54" s="214"/>
    </row>
    <row r="55" spans="2:16">
      <c r="B55" s="207" t="s">
        <v>45</v>
      </c>
      <c r="C55" s="207"/>
      <c r="D55" s="207"/>
      <c r="E55" s="207"/>
      <c r="F55" s="207"/>
      <c r="G55" s="207"/>
      <c r="H55" s="207"/>
      <c r="I55" s="207"/>
      <c r="J55" s="207"/>
      <c r="K55" s="207"/>
      <c r="L55" s="207"/>
    </row>
    <row r="56" spans="2:16">
      <c r="B56" s="212" t="s">
        <v>95</v>
      </c>
      <c r="C56" s="212"/>
      <c r="D56" s="212"/>
      <c r="E56" s="212"/>
      <c r="F56" s="212"/>
      <c r="G56" s="212"/>
      <c r="H56" s="212"/>
      <c r="I56" s="212"/>
      <c r="J56" s="212"/>
      <c r="K56" s="212"/>
      <c r="L56" s="212"/>
    </row>
    <row r="57" spans="2:16">
      <c r="B57" s="207" t="s">
        <v>265</v>
      </c>
      <c r="C57" s="207"/>
      <c r="D57" s="207"/>
      <c r="E57" s="207"/>
      <c r="F57" s="207"/>
      <c r="G57" s="207"/>
      <c r="H57" s="207"/>
      <c r="I57" s="207"/>
      <c r="J57" s="207"/>
      <c r="K57" s="207"/>
      <c r="L57" s="207"/>
    </row>
    <row r="58" spans="2:16">
      <c r="B58" s="134"/>
      <c r="C58" s="134"/>
      <c r="D58" s="180"/>
      <c r="E58" s="134"/>
      <c r="F58" s="160"/>
      <c r="G58" s="160"/>
      <c r="H58" s="160"/>
      <c r="I58" s="160"/>
      <c r="J58" s="160"/>
      <c r="K58" s="160"/>
      <c r="L58" s="160"/>
    </row>
    <row r="59" spans="2:16">
      <c r="B59" s="135"/>
      <c r="C59" s="135"/>
      <c r="F59" s="208" t="s">
        <v>255</v>
      </c>
      <c r="G59" s="208"/>
      <c r="H59" s="208"/>
      <c r="I59" s="208"/>
      <c r="J59" s="208"/>
      <c r="K59" s="208"/>
      <c r="L59" s="208"/>
    </row>
    <row r="60" spans="2:16">
      <c r="B60" s="135"/>
      <c r="C60" s="135"/>
      <c r="F60" s="209" t="s">
        <v>43</v>
      </c>
      <c r="G60" s="209"/>
      <c r="H60" s="209"/>
      <c r="J60" s="208" t="s">
        <v>44</v>
      </c>
      <c r="K60" s="208"/>
      <c r="L60" s="208"/>
    </row>
    <row r="61" spans="2:16">
      <c r="B61" s="135"/>
      <c r="C61" s="135"/>
      <c r="F61" s="206" t="s">
        <v>268</v>
      </c>
      <c r="G61" s="206"/>
      <c r="H61" s="206"/>
      <c r="I61" s="206"/>
      <c r="J61" s="206"/>
      <c r="K61" s="206"/>
      <c r="L61" s="206"/>
    </row>
    <row r="62" spans="2:16">
      <c r="B62" s="135"/>
      <c r="C62" s="135"/>
      <c r="F62" s="162" t="s">
        <v>266</v>
      </c>
      <c r="G62" s="163"/>
      <c r="H62" s="162" t="s">
        <v>267</v>
      </c>
      <c r="I62" s="100"/>
      <c r="J62" s="162" t="s">
        <v>266</v>
      </c>
      <c r="K62" s="163"/>
      <c r="L62" s="162" t="s">
        <v>267</v>
      </c>
    </row>
    <row r="63" spans="2:16">
      <c r="B63" s="133" t="s">
        <v>135</v>
      </c>
      <c r="E63" s="145"/>
      <c r="F63" s="166"/>
      <c r="G63" s="100"/>
      <c r="H63" s="100"/>
      <c r="J63" s="105"/>
      <c r="K63" s="105"/>
      <c r="L63" s="105"/>
    </row>
    <row r="64" spans="2:16">
      <c r="B64" s="133"/>
      <c r="C64" s="132" t="s">
        <v>159</v>
      </c>
      <c r="E64" s="145"/>
      <c r="F64" s="105">
        <v>66365241.539999999</v>
      </c>
      <c r="G64" s="100"/>
      <c r="H64" s="105">
        <v>4820193.3100000024</v>
      </c>
      <c r="J64" s="105">
        <v>-54592424.950000003</v>
      </c>
      <c r="K64" s="105"/>
      <c r="L64" s="105">
        <v>3647702.3599999994</v>
      </c>
    </row>
    <row r="65" spans="2:12">
      <c r="B65" s="133"/>
      <c r="C65" s="132" t="s">
        <v>300</v>
      </c>
      <c r="E65" s="145"/>
      <c r="F65" s="105"/>
      <c r="G65" s="100"/>
      <c r="H65" s="105"/>
      <c r="J65" s="105"/>
      <c r="K65" s="105"/>
      <c r="L65" s="105"/>
    </row>
    <row r="66" spans="2:12">
      <c r="B66" s="133"/>
      <c r="C66" s="132" t="s">
        <v>301</v>
      </c>
      <c r="E66" s="145"/>
      <c r="F66" s="105">
        <v>65000000</v>
      </c>
      <c r="G66" s="100"/>
      <c r="H66" s="105">
        <v>0</v>
      </c>
      <c r="J66" s="105">
        <v>0</v>
      </c>
      <c r="K66" s="105"/>
      <c r="L66" s="105">
        <v>0</v>
      </c>
    </row>
    <row r="67" spans="2:12">
      <c r="B67" s="133"/>
      <c r="C67" s="133" t="s">
        <v>107</v>
      </c>
      <c r="E67" s="145"/>
      <c r="F67" s="100">
        <v>2391826.34</v>
      </c>
      <c r="G67" s="105"/>
      <c r="H67" s="100">
        <v>-133700.35999999999</v>
      </c>
      <c r="J67" s="100">
        <v>-134813.16000000003</v>
      </c>
      <c r="K67" s="105"/>
      <c r="L67" s="100">
        <v>-725702.38000000012</v>
      </c>
    </row>
    <row r="68" spans="2:12" hidden="1">
      <c r="B68" s="133"/>
      <c r="C68" s="147" t="s">
        <v>173</v>
      </c>
      <c r="E68" s="145"/>
      <c r="F68" s="100">
        <v>0</v>
      </c>
      <c r="G68" s="105"/>
      <c r="H68" s="105">
        <v>0</v>
      </c>
      <c r="J68" s="105">
        <v>0</v>
      </c>
      <c r="K68" s="105"/>
      <c r="L68" s="105">
        <v>0</v>
      </c>
    </row>
    <row r="69" spans="2:12">
      <c r="B69" s="133"/>
      <c r="C69" s="133" t="s">
        <v>108</v>
      </c>
      <c r="E69" s="146"/>
      <c r="F69" s="171">
        <v>1779356.6499999994</v>
      </c>
      <c r="G69" s="31"/>
      <c r="H69" s="172">
        <v>38700</v>
      </c>
      <c r="I69" s="100"/>
      <c r="J69" s="171">
        <v>-543916.38000000035</v>
      </c>
      <c r="K69" s="169"/>
      <c r="L69" s="172">
        <v>290601</v>
      </c>
    </row>
    <row r="70" spans="2:12">
      <c r="B70" s="148" t="s">
        <v>149</v>
      </c>
      <c r="C70" s="133"/>
      <c r="E70" s="144"/>
      <c r="F70" s="160">
        <f>SUM(F39:F69)</f>
        <v>-55719784.661274351</v>
      </c>
      <c r="G70" s="160"/>
      <c r="H70" s="160">
        <f>SUM(H39:H69)</f>
        <v>7964851.26999998</v>
      </c>
      <c r="I70" s="100"/>
      <c r="J70" s="160">
        <f>SUM(J39:J69)</f>
        <v>-137166113.02000001</v>
      </c>
      <c r="K70" s="169"/>
      <c r="L70" s="160">
        <f>SUM(L39:L69)</f>
        <v>-22670520.310000047</v>
      </c>
    </row>
    <row r="71" spans="2:12">
      <c r="B71" s="133"/>
      <c r="C71" s="149" t="s">
        <v>203</v>
      </c>
      <c r="E71" s="144"/>
      <c r="F71" s="105">
        <v>13456299.52</v>
      </c>
      <c r="G71" s="105"/>
      <c r="H71" s="100">
        <v>0</v>
      </c>
      <c r="I71" s="100"/>
      <c r="J71" s="105">
        <v>13456299.52</v>
      </c>
      <c r="K71" s="169"/>
      <c r="L71" s="100">
        <v>0</v>
      </c>
    </row>
    <row r="72" spans="2:12" hidden="1">
      <c r="B72" s="133"/>
      <c r="C72" s="149" t="s">
        <v>109</v>
      </c>
      <c r="E72" s="144"/>
      <c r="F72" s="105">
        <v>0</v>
      </c>
      <c r="G72" s="105"/>
      <c r="H72" s="168">
        <v>0</v>
      </c>
      <c r="I72" s="100"/>
      <c r="J72" s="105">
        <v>0</v>
      </c>
      <c r="K72" s="169"/>
      <c r="L72" s="168">
        <v>0</v>
      </c>
    </row>
    <row r="73" spans="2:12">
      <c r="B73" s="133"/>
      <c r="C73" s="133" t="s">
        <v>110</v>
      </c>
      <c r="E73" s="144"/>
      <c r="F73" s="31">
        <v>-4642092.2399999993</v>
      </c>
      <c r="G73" s="31"/>
      <c r="H73" s="168">
        <v>-471662.54000000027</v>
      </c>
      <c r="I73" s="100"/>
      <c r="J73" s="31">
        <v>0</v>
      </c>
      <c r="K73" s="169"/>
      <c r="L73" s="168">
        <v>0</v>
      </c>
    </row>
    <row r="74" spans="2:12">
      <c r="B74" s="138" t="s">
        <v>151</v>
      </c>
      <c r="C74" s="133"/>
      <c r="E74" s="144"/>
      <c r="F74" s="161">
        <f>SUM(F70:F73)</f>
        <v>-46905577.38127435</v>
      </c>
      <c r="G74" s="173"/>
      <c r="H74" s="161">
        <f>SUM(H70:H73)</f>
        <v>7493188.72999998</v>
      </c>
      <c r="I74" s="100"/>
      <c r="J74" s="161">
        <f>SUM(J70:J73)</f>
        <v>-123709813.50000001</v>
      </c>
      <c r="K74" s="169"/>
      <c r="L74" s="161">
        <f>SUM(L70:L73)</f>
        <v>-22670520.310000047</v>
      </c>
    </row>
    <row r="75" spans="2:12">
      <c r="B75" s="133" t="s">
        <v>135</v>
      </c>
      <c r="E75" s="145"/>
      <c r="F75" s="166"/>
      <c r="G75" s="100"/>
      <c r="H75" s="100"/>
      <c r="J75" s="105"/>
      <c r="K75" s="105"/>
      <c r="L75" s="105"/>
    </row>
    <row r="76" spans="2:12">
      <c r="B76" s="133"/>
      <c r="C76" s="132" t="s">
        <v>159</v>
      </c>
      <c r="E76" s="145"/>
      <c r="F76" s="105">
        <v>66365241.539999999</v>
      </c>
      <c r="G76" s="100"/>
      <c r="H76" s="105">
        <v>4820193.3100000024</v>
      </c>
      <c r="J76" s="105">
        <v>-54592424.950000003</v>
      </c>
      <c r="K76" s="105"/>
      <c r="L76" s="105">
        <v>3647702.3599999994</v>
      </c>
    </row>
    <row r="77" spans="2:12">
      <c r="B77" s="133"/>
      <c r="C77" s="132" t="s">
        <v>300</v>
      </c>
      <c r="E77" s="145"/>
      <c r="F77" s="105"/>
      <c r="G77" s="100"/>
      <c r="H77" s="105"/>
      <c r="J77" s="105"/>
      <c r="K77" s="105"/>
      <c r="L77" s="105"/>
    </row>
    <row r="78" spans="2:12">
      <c r="B78" s="133"/>
      <c r="C78" s="132" t="s">
        <v>301</v>
      </c>
      <c r="E78" s="145"/>
      <c r="F78" s="105">
        <v>65000000</v>
      </c>
      <c r="G78" s="100"/>
      <c r="H78" s="105">
        <v>0</v>
      </c>
      <c r="J78" s="105">
        <v>0</v>
      </c>
      <c r="K78" s="105"/>
      <c r="L78" s="105">
        <v>0</v>
      </c>
    </row>
    <row r="79" spans="2:12">
      <c r="B79" s="133"/>
      <c r="C79" s="133" t="s">
        <v>107</v>
      </c>
      <c r="E79" s="145"/>
      <c r="F79" s="100">
        <v>2391826.34</v>
      </c>
      <c r="G79" s="105"/>
      <c r="H79" s="100">
        <v>-133700.35999999999</v>
      </c>
      <c r="J79" s="100">
        <v>-134813.16000000003</v>
      </c>
      <c r="K79" s="105"/>
      <c r="L79" s="100">
        <v>-725702.38000000012</v>
      </c>
    </row>
    <row r="80" spans="2:12" hidden="1">
      <c r="B80" s="133"/>
      <c r="C80" s="147" t="s">
        <v>173</v>
      </c>
      <c r="E80" s="145"/>
      <c r="F80" s="100">
        <v>0</v>
      </c>
      <c r="G80" s="105"/>
      <c r="H80" s="105">
        <v>0</v>
      </c>
      <c r="J80" s="105">
        <v>0</v>
      </c>
      <c r="K80" s="105"/>
      <c r="L80" s="105">
        <v>0</v>
      </c>
    </row>
    <row r="81" spans="2:12">
      <c r="B81" s="133"/>
      <c r="C81" s="133" t="s">
        <v>108</v>
      </c>
      <c r="E81" s="146"/>
      <c r="F81" s="171">
        <v>1779356.6499999994</v>
      </c>
      <c r="G81" s="31"/>
      <c r="H81" s="172">
        <v>38700</v>
      </c>
      <c r="I81" s="100"/>
      <c r="J81" s="171">
        <v>-543916.38000000035</v>
      </c>
      <c r="K81" s="169"/>
      <c r="L81" s="172">
        <v>290601</v>
      </c>
    </row>
    <row r="82" spans="2:12">
      <c r="B82" s="148" t="s">
        <v>149</v>
      </c>
      <c r="C82" s="133"/>
      <c r="E82" s="144"/>
      <c r="F82" s="160">
        <f>SUM(F52:F81)</f>
        <v>177261694.29745132</v>
      </c>
      <c r="G82" s="160"/>
      <c r="H82" s="160">
        <f>SUM(H52:H81)</f>
        <v>24436763.359999962</v>
      </c>
      <c r="I82" s="100"/>
      <c r="J82" s="160">
        <f>SUM(J52:J81)</f>
        <v>-357961935.98000002</v>
      </c>
      <c r="K82" s="169"/>
      <c r="L82" s="160">
        <f>SUM(L52:L81)</f>
        <v>-38915838.660000093</v>
      </c>
    </row>
    <row r="83" spans="2:12">
      <c r="B83" s="133"/>
      <c r="C83" s="149" t="s">
        <v>203</v>
      </c>
      <c r="E83" s="144"/>
      <c r="F83" s="105">
        <v>13456299.52</v>
      </c>
      <c r="G83" s="105"/>
      <c r="H83" s="100">
        <v>0</v>
      </c>
      <c r="I83" s="100"/>
      <c r="J83" s="105">
        <v>13456299.52</v>
      </c>
      <c r="K83" s="169"/>
      <c r="L83" s="100">
        <v>0</v>
      </c>
    </row>
    <row r="84" spans="2:12" hidden="1">
      <c r="B84" s="133"/>
      <c r="C84" s="149" t="s">
        <v>109</v>
      </c>
      <c r="E84" s="144"/>
      <c r="F84" s="105">
        <v>0</v>
      </c>
      <c r="G84" s="105"/>
      <c r="H84" s="168">
        <v>0</v>
      </c>
      <c r="I84" s="100"/>
      <c r="J84" s="105">
        <v>0</v>
      </c>
      <c r="K84" s="169"/>
      <c r="L84" s="168">
        <v>0</v>
      </c>
    </row>
    <row r="85" spans="2:12">
      <c r="B85" s="133"/>
      <c r="C85" s="133" t="s">
        <v>110</v>
      </c>
      <c r="E85" s="144"/>
      <c r="F85" s="31">
        <v>-4642092.2399999993</v>
      </c>
      <c r="G85" s="31"/>
      <c r="H85" s="168">
        <v>-471662.54000000027</v>
      </c>
      <c r="I85" s="100"/>
      <c r="J85" s="31">
        <v>0</v>
      </c>
      <c r="K85" s="169"/>
      <c r="L85" s="168">
        <v>0</v>
      </c>
    </row>
    <row r="86" spans="2:12">
      <c r="B86" s="138" t="s">
        <v>151</v>
      </c>
      <c r="C86" s="133"/>
      <c r="E86" s="144"/>
      <c r="F86" s="161">
        <f>SUM(F82:F85)</f>
        <v>186075901.57745132</v>
      </c>
      <c r="G86" s="173"/>
      <c r="H86" s="161">
        <f>SUM(H82:H85)</f>
        <v>23965100.819999963</v>
      </c>
      <c r="I86" s="100"/>
      <c r="J86" s="161">
        <f>SUM(J82:J85)</f>
        <v>-344505636.46000004</v>
      </c>
      <c r="K86" s="169"/>
      <c r="L86" s="161">
        <f>SUM(L82:L85)</f>
        <v>-38915838.660000093</v>
      </c>
    </row>
    <row r="87" spans="2:12">
      <c r="B87" s="138" t="s">
        <v>148</v>
      </c>
      <c r="C87" s="138"/>
      <c r="E87" s="151"/>
      <c r="F87" s="174"/>
      <c r="G87" s="174"/>
      <c r="H87" s="174"/>
      <c r="I87" s="174"/>
      <c r="J87" s="174"/>
      <c r="K87" s="174"/>
      <c r="L87" s="174"/>
    </row>
    <row r="88" spans="2:12">
      <c r="B88" s="133"/>
      <c r="C88" s="133" t="s">
        <v>111</v>
      </c>
      <c r="E88" s="146"/>
      <c r="F88" s="167">
        <v>40547778.769999973</v>
      </c>
      <c r="G88" s="31"/>
      <c r="H88" s="164">
        <v>991019.71</v>
      </c>
      <c r="I88" s="168"/>
      <c r="J88" s="168">
        <v>37786841.439999998</v>
      </c>
      <c r="K88" s="168"/>
      <c r="L88" s="31">
        <v>18024837.439999998</v>
      </c>
    </row>
    <row r="89" spans="2:12">
      <c r="B89" s="133"/>
      <c r="C89" s="133" t="s">
        <v>242</v>
      </c>
      <c r="E89" s="146"/>
      <c r="F89" s="167">
        <v>-634002810.4000001</v>
      </c>
      <c r="G89" s="31"/>
      <c r="H89" s="168">
        <v>0</v>
      </c>
      <c r="I89" s="168"/>
      <c r="J89" s="168">
        <v>-634002810.4000001</v>
      </c>
      <c r="K89" s="168"/>
      <c r="L89" s="168">
        <v>0</v>
      </c>
    </row>
    <row r="90" spans="2:12">
      <c r="B90" s="133"/>
      <c r="C90" s="133" t="s">
        <v>278</v>
      </c>
      <c r="E90" s="146"/>
      <c r="F90" s="167">
        <v>404907473.04000002</v>
      </c>
      <c r="G90" s="31"/>
      <c r="H90" s="168">
        <v>0</v>
      </c>
      <c r="I90" s="168"/>
      <c r="J90" s="168">
        <v>404907473.04000002</v>
      </c>
      <c r="K90" s="168"/>
      <c r="L90" s="168">
        <v>0</v>
      </c>
    </row>
    <row r="91" spans="2:12" ht="21" hidden="1" customHeight="1">
      <c r="B91" s="133"/>
      <c r="C91" s="133" t="s">
        <v>243</v>
      </c>
      <c r="E91" s="146"/>
      <c r="F91" s="168">
        <v>0</v>
      </c>
      <c r="G91" s="31"/>
      <c r="H91" s="168">
        <v>0</v>
      </c>
      <c r="I91" s="168"/>
      <c r="J91" s="168">
        <v>0</v>
      </c>
      <c r="K91" s="168"/>
      <c r="L91" s="168">
        <v>0</v>
      </c>
    </row>
    <row r="92" spans="2:12" ht="21" customHeight="1">
      <c r="B92" s="133"/>
      <c r="C92" s="133" t="s">
        <v>279</v>
      </c>
      <c r="E92" s="146"/>
      <c r="F92" s="167">
        <v>-3705000</v>
      </c>
      <c r="G92" s="31"/>
      <c r="H92" s="168">
        <v>0</v>
      </c>
      <c r="I92" s="168"/>
      <c r="J92" s="168">
        <v>-3705000</v>
      </c>
      <c r="K92" s="168"/>
      <c r="L92" s="168">
        <v>0</v>
      </c>
    </row>
    <row r="93" spans="2:12" ht="21" customHeight="1">
      <c r="B93" s="133"/>
      <c r="C93" s="133" t="s">
        <v>204</v>
      </c>
      <c r="E93" s="146"/>
      <c r="F93" s="167">
        <v>0</v>
      </c>
      <c r="G93" s="31"/>
      <c r="H93" s="168">
        <v>2300000</v>
      </c>
      <c r="I93" s="168"/>
      <c r="J93" s="168">
        <v>0</v>
      </c>
      <c r="K93" s="168"/>
      <c r="L93" s="168">
        <v>2300000</v>
      </c>
    </row>
    <row r="94" spans="2:12" ht="21" customHeight="1">
      <c r="B94" s="133"/>
      <c r="C94" s="133" t="s">
        <v>174</v>
      </c>
      <c r="E94" s="146"/>
      <c r="F94" s="167">
        <v>-42122203.749999985</v>
      </c>
      <c r="G94" s="31"/>
      <c r="H94" s="31">
        <v>71399.100000000006</v>
      </c>
      <c r="I94" s="168"/>
      <c r="J94" s="168">
        <v>0</v>
      </c>
      <c r="K94" s="168"/>
      <c r="L94" s="31">
        <v>205399.10000000021</v>
      </c>
    </row>
    <row r="95" spans="2:12">
      <c r="B95" s="133"/>
      <c r="C95" s="133" t="s">
        <v>245</v>
      </c>
      <c r="E95" s="146"/>
      <c r="F95" s="167">
        <v>0</v>
      </c>
      <c r="G95" s="31"/>
      <c r="H95" s="168">
        <v>0</v>
      </c>
      <c r="I95" s="168"/>
      <c r="J95" s="168">
        <v>0</v>
      </c>
      <c r="K95" s="168"/>
      <c r="L95" s="168">
        <v>-58300000</v>
      </c>
    </row>
    <row r="96" spans="2:12" ht="21" hidden="1" customHeight="1">
      <c r="B96" s="133"/>
      <c r="C96" s="133" t="s">
        <v>244</v>
      </c>
      <c r="E96" s="146"/>
      <c r="F96" s="167">
        <v>0</v>
      </c>
      <c r="G96" s="31"/>
      <c r="H96" s="167">
        <v>0</v>
      </c>
      <c r="I96" s="168"/>
      <c r="J96" s="167">
        <v>0</v>
      </c>
      <c r="K96" s="168"/>
      <c r="L96" s="167">
        <v>0</v>
      </c>
    </row>
    <row r="97" spans="2:14" ht="21" customHeight="1">
      <c r="B97" s="133"/>
      <c r="C97" s="133" t="s">
        <v>205</v>
      </c>
      <c r="E97" s="146"/>
      <c r="F97" s="166">
        <v>-585812659</v>
      </c>
      <c r="G97" s="31"/>
      <c r="H97" s="168">
        <v>0</v>
      </c>
      <c r="I97" s="168"/>
      <c r="J97" s="168">
        <v>-585550000</v>
      </c>
      <c r="K97" s="168"/>
      <c r="L97" s="168">
        <v>0</v>
      </c>
      <c r="N97" s="133" t="s">
        <v>192</v>
      </c>
    </row>
    <row r="98" spans="2:14">
      <c r="B98" s="133"/>
      <c r="C98" s="133" t="s">
        <v>206</v>
      </c>
      <c r="E98" s="146"/>
      <c r="F98" s="167">
        <v>-21285005</v>
      </c>
      <c r="G98" s="31"/>
      <c r="H98" s="168">
        <v>0</v>
      </c>
      <c r="I98" s="168"/>
      <c r="J98" s="168">
        <v>-21285005</v>
      </c>
      <c r="K98" s="168"/>
      <c r="L98" s="31">
        <v>0</v>
      </c>
    </row>
    <row r="99" spans="2:14">
      <c r="B99" s="133"/>
      <c r="C99" s="133" t="s">
        <v>204</v>
      </c>
      <c r="E99" s="146"/>
      <c r="F99" s="167">
        <v>79957826.989999995</v>
      </c>
      <c r="G99" s="31"/>
      <c r="H99" s="167">
        <v>0</v>
      </c>
      <c r="I99" s="168"/>
      <c r="J99" s="167">
        <v>79957826.989999995</v>
      </c>
      <c r="K99" s="168"/>
      <c r="L99" s="167">
        <v>0</v>
      </c>
    </row>
    <row r="100" spans="2:14" ht="21" hidden="1" customHeight="1">
      <c r="B100" s="133"/>
      <c r="C100" s="133" t="s">
        <v>235</v>
      </c>
      <c r="E100" s="146"/>
      <c r="F100" s="167"/>
      <c r="G100" s="31"/>
      <c r="H100" s="168"/>
      <c r="I100" s="168"/>
      <c r="J100" s="168"/>
      <c r="K100" s="168"/>
      <c r="L100" s="168"/>
    </row>
    <row r="101" spans="2:14" ht="21" hidden="1" customHeight="1">
      <c r="B101" s="133"/>
      <c r="C101" s="133" t="s">
        <v>280</v>
      </c>
      <c r="E101" s="146"/>
      <c r="F101" s="167"/>
      <c r="G101" s="31"/>
      <c r="H101" s="168"/>
      <c r="I101" s="168"/>
      <c r="J101" s="168"/>
      <c r="K101" s="168"/>
      <c r="L101" s="168"/>
    </row>
    <row r="102" spans="2:14" ht="21" hidden="1" customHeight="1">
      <c r="B102" s="133"/>
      <c r="C102" s="141" t="s">
        <v>17</v>
      </c>
      <c r="E102" s="146"/>
      <c r="F102" s="167"/>
      <c r="G102" s="31"/>
      <c r="H102" s="168"/>
      <c r="I102" s="168"/>
      <c r="J102" s="168"/>
      <c r="K102" s="168"/>
      <c r="L102" s="168"/>
    </row>
    <row r="103" spans="2:14" ht="21" customHeight="1">
      <c r="B103" s="133"/>
      <c r="C103" s="147" t="s">
        <v>175</v>
      </c>
      <c r="E103" s="146"/>
      <c r="F103" s="167">
        <v>0</v>
      </c>
      <c r="G103" s="31"/>
      <c r="H103" s="168">
        <v>0</v>
      </c>
      <c r="I103" s="168"/>
      <c r="J103" s="168">
        <v>-170803702.33999997</v>
      </c>
      <c r="K103" s="168"/>
      <c r="L103" s="168">
        <v>-336005749.31999999</v>
      </c>
    </row>
    <row r="104" spans="2:14" ht="21" customHeight="1">
      <c r="B104" s="133"/>
      <c r="C104" s="147" t="s">
        <v>207</v>
      </c>
      <c r="E104" s="146"/>
      <c r="F104" s="167">
        <v>0</v>
      </c>
      <c r="G104" s="31"/>
      <c r="H104" s="168">
        <v>0</v>
      </c>
      <c r="I104" s="168"/>
      <c r="J104" s="168">
        <v>100422808.77</v>
      </c>
      <c r="K104" s="168"/>
      <c r="L104" s="168">
        <v>304820749.31999999</v>
      </c>
    </row>
    <row r="105" spans="2:14" ht="21" customHeight="1">
      <c r="B105" s="133"/>
      <c r="C105" s="133" t="s">
        <v>176</v>
      </c>
      <c r="E105" s="146"/>
      <c r="F105" s="167">
        <v>-6999999.9999999963</v>
      </c>
      <c r="G105" s="31"/>
      <c r="H105" s="168">
        <v>-10451164.380000001</v>
      </c>
      <c r="I105" s="168"/>
      <c r="J105" s="168">
        <v>0</v>
      </c>
      <c r="K105" s="168"/>
      <c r="L105" s="168">
        <v>0</v>
      </c>
    </row>
    <row r="106" spans="2:14" ht="21" customHeight="1">
      <c r="B106" s="133"/>
      <c r="C106" s="133" t="s">
        <v>281</v>
      </c>
      <c r="E106" s="146"/>
      <c r="F106" s="167">
        <v>2400000</v>
      </c>
      <c r="G106" s="31"/>
      <c r="H106" s="168">
        <v>4542397.33</v>
      </c>
      <c r="I106" s="168"/>
      <c r="J106" s="168">
        <v>0</v>
      </c>
      <c r="K106" s="168"/>
      <c r="L106" s="168">
        <v>0</v>
      </c>
    </row>
    <row r="107" spans="2:14" ht="21" hidden="1" customHeight="1">
      <c r="B107" s="133"/>
      <c r="C107" s="133" t="s">
        <v>246</v>
      </c>
      <c r="E107" s="146"/>
      <c r="F107" s="166"/>
      <c r="G107" s="31"/>
      <c r="H107" s="168"/>
      <c r="I107" s="168"/>
      <c r="J107" s="168"/>
      <c r="K107" s="168"/>
      <c r="L107" s="168"/>
    </row>
    <row r="108" spans="2:14" ht="21" hidden="1" customHeight="1">
      <c r="B108" s="133"/>
      <c r="C108" s="133" t="s">
        <v>207</v>
      </c>
      <c r="E108" s="146"/>
      <c r="F108" s="167"/>
      <c r="G108" s="31"/>
      <c r="H108" s="168"/>
      <c r="I108" s="168"/>
      <c r="J108" s="168"/>
      <c r="K108" s="168"/>
      <c r="L108" s="168"/>
    </row>
    <row r="109" spans="2:14" ht="21" hidden="1" customHeight="1">
      <c r="B109" s="133"/>
      <c r="C109" s="133" t="s">
        <v>208</v>
      </c>
      <c r="E109" s="146"/>
      <c r="F109" s="166"/>
      <c r="G109" s="31"/>
      <c r="H109" s="168"/>
      <c r="I109" s="168"/>
      <c r="J109" s="168"/>
      <c r="K109" s="168"/>
      <c r="L109" s="168"/>
    </row>
    <row r="110" spans="2:14" ht="21" hidden="1" customHeight="1">
      <c r="B110" s="133"/>
      <c r="C110" s="133" t="s">
        <v>209</v>
      </c>
      <c r="E110" s="141"/>
      <c r="F110" s="166"/>
      <c r="G110" s="105"/>
      <c r="H110" s="168"/>
      <c r="I110" s="105"/>
      <c r="J110" s="168"/>
      <c r="K110" s="105"/>
      <c r="L110" s="168"/>
    </row>
    <row r="111" spans="2:14" ht="22.15" customHeight="1">
      <c r="B111" s="133"/>
      <c r="C111" s="133" t="s">
        <v>282</v>
      </c>
      <c r="E111" s="146"/>
      <c r="F111" s="167">
        <v>0</v>
      </c>
      <c r="G111" s="31"/>
      <c r="H111" s="168">
        <v>0</v>
      </c>
      <c r="I111" s="168"/>
      <c r="J111" s="168">
        <v>-175075841.93999994</v>
      </c>
      <c r="K111" s="168"/>
      <c r="L111" s="168">
        <v>0</v>
      </c>
    </row>
    <row r="112" spans="2:14" ht="21" customHeight="1">
      <c r="B112" s="133"/>
      <c r="C112" s="133" t="s">
        <v>283</v>
      </c>
      <c r="E112" s="146"/>
      <c r="F112" s="167">
        <v>5000000</v>
      </c>
      <c r="G112" s="31"/>
      <c r="H112" s="168">
        <v>0</v>
      </c>
      <c r="I112" s="168"/>
      <c r="J112" s="168">
        <v>0</v>
      </c>
      <c r="K112" s="168"/>
      <c r="L112" s="168">
        <v>0</v>
      </c>
    </row>
    <row r="113" spans="2:12" ht="21" hidden="1" customHeight="1">
      <c r="B113" s="133"/>
      <c r="C113" s="147" t="s">
        <v>210</v>
      </c>
      <c r="E113" s="146"/>
      <c r="F113" s="166"/>
      <c r="G113" s="31"/>
      <c r="H113" s="168"/>
      <c r="I113" s="168"/>
      <c r="J113" s="168"/>
      <c r="K113" s="168"/>
      <c r="L113" s="168"/>
    </row>
    <row r="114" spans="2:12" ht="21" customHeight="1">
      <c r="B114" s="133"/>
      <c r="C114" s="133" t="s">
        <v>302</v>
      </c>
      <c r="E114" s="146"/>
      <c r="F114" s="166">
        <v>-220133857.46000001</v>
      </c>
      <c r="G114" s="31"/>
      <c r="H114" s="168">
        <v>-22000000</v>
      </c>
      <c r="I114" s="168"/>
      <c r="J114" s="168">
        <v>-220133857.46000001</v>
      </c>
      <c r="K114" s="168"/>
      <c r="L114" s="168">
        <v>-22000000</v>
      </c>
    </row>
    <row r="115" spans="2:12" hidden="1">
      <c r="B115" s="133"/>
      <c r="C115" s="133" t="s">
        <v>211</v>
      </c>
      <c r="E115" s="146"/>
      <c r="F115" s="166"/>
      <c r="G115" s="31"/>
      <c r="H115" s="168"/>
      <c r="I115" s="168"/>
      <c r="J115" s="168"/>
      <c r="K115" s="168"/>
      <c r="L115" s="168"/>
    </row>
    <row r="116" spans="2:12" ht="21.6" customHeight="1">
      <c r="B116" s="138"/>
      <c r="C116" s="133"/>
      <c r="E116" s="146"/>
      <c r="F116" s="173"/>
      <c r="G116" s="173"/>
      <c r="H116" s="173"/>
      <c r="I116" s="168"/>
      <c r="J116" s="173"/>
      <c r="K116" s="173"/>
      <c r="L116" s="173"/>
    </row>
    <row r="117" spans="2:12" ht="21.6" customHeight="1">
      <c r="B117" s="138"/>
      <c r="C117" s="133"/>
      <c r="E117" s="146"/>
      <c r="F117" s="173"/>
      <c r="G117" s="173"/>
      <c r="H117" s="173"/>
      <c r="I117" s="168"/>
      <c r="J117" s="173"/>
      <c r="K117" s="173"/>
      <c r="L117" s="173"/>
    </row>
    <row r="118" spans="2:12" ht="21.6" customHeight="1">
      <c r="B118" s="138"/>
      <c r="C118" s="133"/>
      <c r="E118" s="146"/>
      <c r="F118" s="173"/>
      <c r="G118" s="173"/>
      <c r="H118" s="173"/>
      <c r="I118" s="168"/>
      <c r="J118" s="173"/>
      <c r="K118" s="173"/>
      <c r="L118" s="173"/>
    </row>
    <row r="119" spans="2:12">
      <c r="B119" s="213" t="s">
        <v>191</v>
      </c>
      <c r="C119" s="207"/>
      <c r="D119" s="207"/>
      <c r="E119" s="207"/>
      <c r="F119" s="207"/>
      <c r="G119" s="207"/>
      <c r="H119" s="207"/>
      <c r="I119" s="207"/>
      <c r="J119" s="207"/>
      <c r="K119" s="207"/>
      <c r="L119" s="207"/>
    </row>
    <row r="120" spans="2:12">
      <c r="J120" s="214"/>
      <c r="K120" s="214"/>
      <c r="L120" s="214"/>
    </row>
    <row r="121" spans="2:12">
      <c r="B121" s="207" t="s">
        <v>45</v>
      </c>
      <c r="C121" s="207"/>
      <c r="D121" s="207"/>
      <c r="E121" s="207"/>
      <c r="F121" s="207"/>
      <c r="G121" s="207"/>
      <c r="H121" s="207"/>
      <c r="I121" s="207"/>
      <c r="J121" s="207"/>
      <c r="K121" s="207"/>
      <c r="L121" s="207"/>
    </row>
    <row r="122" spans="2:12">
      <c r="B122" s="212" t="s">
        <v>95</v>
      </c>
      <c r="C122" s="212"/>
      <c r="D122" s="212"/>
      <c r="E122" s="212"/>
      <c r="F122" s="212"/>
      <c r="G122" s="212"/>
      <c r="H122" s="212"/>
      <c r="I122" s="212"/>
      <c r="J122" s="212"/>
      <c r="K122" s="212"/>
      <c r="L122" s="212"/>
    </row>
    <row r="123" spans="2:12">
      <c r="B123" s="207" t="s">
        <v>265</v>
      </c>
      <c r="C123" s="207"/>
      <c r="D123" s="207"/>
      <c r="E123" s="207"/>
      <c r="F123" s="207"/>
      <c r="G123" s="207"/>
      <c r="H123" s="207"/>
      <c r="I123" s="207"/>
      <c r="J123" s="207"/>
      <c r="K123" s="207"/>
      <c r="L123" s="207"/>
    </row>
    <row r="124" spans="2:12">
      <c r="B124" s="134"/>
      <c r="C124" s="134"/>
      <c r="D124" s="180"/>
      <c r="E124" s="134"/>
      <c r="F124" s="160"/>
      <c r="G124" s="160"/>
      <c r="H124" s="160"/>
      <c r="I124" s="160"/>
      <c r="J124" s="160"/>
      <c r="K124" s="160"/>
      <c r="L124" s="160"/>
    </row>
    <row r="125" spans="2:12">
      <c r="B125" s="135"/>
      <c r="C125" s="135"/>
      <c r="F125" s="208" t="s">
        <v>255</v>
      </c>
      <c r="G125" s="208"/>
      <c r="H125" s="208"/>
      <c r="I125" s="208"/>
      <c r="J125" s="208"/>
      <c r="K125" s="208"/>
      <c r="L125" s="208"/>
    </row>
    <row r="126" spans="2:12">
      <c r="B126" s="135"/>
      <c r="C126" s="135"/>
      <c r="F126" s="209" t="s">
        <v>43</v>
      </c>
      <c r="G126" s="209"/>
      <c r="H126" s="209"/>
      <c r="J126" s="208" t="s">
        <v>44</v>
      </c>
      <c r="K126" s="208"/>
      <c r="L126" s="208"/>
    </row>
    <row r="127" spans="2:12">
      <c r="B127" s="135"/>
      <c r="C127" s="135"/>
      <c r="F127" s="206" t="s">
        <v>268</v>
      </c>
      <c r="G127" s="206"/>
      <c r="H127" s="206"/>
      <c r="I127" s="206"/>
      <c r="J127" s="206"/>
      <c r="K127" s="206"/>
      <c r="L127" s="206"/>
    </row>
    <row r="128" spans="2:12">
      <c r="B128" s="135"/>
      <c r="C128" s="135"/>
      <c r="F128" s="162" t="s">
        <v>266</v>
      </c>
      <c r="G128" s="163"/>
      <c r="H128" s="162" t="s">
        <v>267</v>
      </c>
      <c r="I128" s="100"/>
      <c r="J128" s="162" t="s">
        <v>266</v>
      </c>
      <c r="K128" s="163"/>
      <c r="L128" s="162" t="s">
        <v>267</v>
      </c>
    </row>
    <row r="129" spans="2:12">
      <c r="B129" s="133"/>
      <c r="C129" s="133" t="s">
        <v>212</v>
      </c>
      <c r="E129" s="146"/>
      <c r="F129" s="166">
        <v>0</v>
      </c>
      <c r="G129" s="31"/>
      <c r="H129" s="168">
        <v>-741250000</v>
      </c>
      <c r="I129" s="168"/>
      <c r="J129" s="168">
        <v>0</v>
      </c>
      <c r="K129" s="168"/>
      <c r="L129" s="168">
        <v>-741250000</v>
      </c>
    </row>
    <row r="130" spans="2:12" hidden="1">
      <c r="B130" s="133"/>
      <c r="C130" s="133" t="s">
        <v>214</v>
      </c>
      <c r="E130" s="146"/>
      <c r="F130" s="166"/>
      <c r="G130" s="31"/>
      <c r="H130" s="168"/>
      <c r="I130" s="168"/>
      <c r="J130" s="168"/>
      <c r="K130" s="168"/>
      <c r="L130" s="168"/>
    </row>
    <row r="131" spans="2:12">
      <c r="B131" s="133"/>
      <c r="C131" s="133" t="s">
        <v>215</v>
      </c>
      <c r="E131" s="146"/>
      <c r="F131" s="166">
        <v>-8229016.0999999996</v>
      </c>
      <c r="G131" s="31"/>
      <c r="H131" s="168">
        <v>-157763165.13</v>
      </c>
      <c r="I131" s="168"/>
      <c r="J131" s="31">
        <v>-377157.77</v>
      </c>
      <c r="K131" s="168"/>
      <c r="L131" s="168">
        <v>-55829801.049999997</v>
      </c>
    </row>
    <row r="132" spans="2:12">
      <c r="B132" s="133"/>
      <c r="C132" s="133" t="s">
        <v>247</v>
      </c>
      <c r="E132" s="146"/>
      <c r="F132" s="166">
        <v>0</v>
      </c>
      <c r="G132" s="31"/>
      <c r="H132" s="168">
        <v>-957935.6</v>
      </c>
      <c r="I132" s="168"/>
      <c r="J132" s="31">
        <v>0</v>
      </c>
      <c r="K132" s="168"/>
      <c r="L132" s="168">
        <v>-957935.6</v>
      </c>
    </row>
    <row r="133" spans="2:12" ht="21" hidden="1" customHeight="1">
      <c r="B133" s="133"/>
      <c r="C133" s="133" t="s">
        <v>216</v>
      </c>
      <c r="E133" s="146"/>
      <c r="F133" s="166"/>
      <c r="G133" s="31"/>
      <c r="H133" s="168"/>
      <c r="I133" s="168"/>
      <c r="J133" s="168"/>
      <c r="K133" s="168"/>
      <c r="L133" s="168"/>
    </row>
    <row r="134" spans="2:12" ht="21" customHeight="1">
      <c r="B134" s="133"/>
      <c r="C134" s="133" t="s">
        <v>217</v>
      </c>
      <c r="E134" s="146"/>
      <c r="F134" s="166">
        <v>8189147.6300000008</v>
      </c>
      <c r="G134" s="31"/>
      <c r="H134" s="168">
        <v>41626795.75</v>
      </c>
      <c r="I134" s="168"/>
      <c r="J134" s="168">
        <v>1889158.88</v>
      </c>
      <c r="K134" s="168"/>
      <c r="L134" s="168">
        <v>19897930.43</v>
      </c>
    </row>
    <row r="135" spans="2:12" ht="21" hidden="1" customHeight="1">
      <c r="B135" s="133"/>
      <c r="C135" s="133" t="s">
        <v>218</v>
      </c>
      <c r="E135" s="146"/>
      <c r="F135" s="166"/>
      <c r="G135" s="31"/>
      <c r="H135" s="168"/>
      <c r="I135" s="168"/>
      <c r="J135" s="168"/>
      <c r="K135" s="168"/>
      <c r="L135" s="168"/>
    </row>
    <row r="136" spans="2:12" ht="21" customHeight="1">
      <c r="B136" s="133"/>
      <c r="C136" s="133" t="s">
        <v>219</v>
      </c>
      <c r="E136" s="146"/>
      <c r="F136" s="166">
        <v>0</v>
      </c>
      <c r="G136" s="31"/>
      <c r="H136" s="168">
        <v>-15549389.649999997</v>
      </c>
      <c r="I136" s="168"/>
      <c r="J136" s="168">
        <v>0</v>
      </c>
      <c r="K136" s="168"/>
      <c r="L136" s="168">
        <v>-19800.009999999998</v>
      </c>
    </row>
    <row r="137" spans="2:12" hidden="1">
      <c r="B137" s="133"/>
      <c r="C137" s="133" t="s">
        <v>303</v>
      </c>
      <c r="E137" s="146"/>
      <c r="F137" s="166"/>
      <c r="G137" s="31"/>
      <c r="H137" s="168"/>
      <c r="I137" s="168"/>
      <c r="J137" s="168"/>
      <c r="K137" s="168"/>
      <c r="L137" s="168"/>
    </row>
    <row r="138" spans="2:12">
      <c r="B138" s="133"/>
      <c r="C138" s="133" t="s">
        <v>304</v>
      </c>
      <c r="E138" s="146"/>
      <c r="F138" s="166">
        <v>131743239.00999999</v>
      </c>
      <c r="G138" s="31"/>
      <c r="H138" s="168">
        <v>0</v>
      </c>
      <c r="I138" s="168"/>
      <c r="J138" s="168">
        <v>0</v>
      </c>
      <c r="K138" s="168"/>
      <c r="L138" s="168">
        <v>0</v>
      </c>
    </row>
    <row r="139" spans="2:12" ht="21" customHeight="1">
      <c r="B139" s="133"/>
      <c r="C139" s="132" t="s">
        <v>305</v>
      </c>
      <c r="E139" s="146"/>
      <c r="F139" s="166">
        <v>-9543373</v>
      </c>
      <c r="G139" s="31"/>
      <c r="H139" s="168">
        <v>0</v>
      </c>
      <c r="I139" s="168"/>
      <c r="J139" s="168">
        <v>0</v>
      </c>
      <c r="K139" s="168"/>
      <c r="L139" s="168">
        <v>0</v>
      </c>
    </row>
    <row r="140" spans="2:12">
      <c r="B140" s="133"/>
      <c r="C140" s="132" t="s">
        <v>134</v>
      </c>
      <c r="E140" s="146"/>
      <c r="F140" s="166">
        <v>4116528</v>
      </c>
      <c r="G140" s="31"/>
      <c r="H140" s="168">
        <v>972504</v>
      </c>
      <c r="I140" s="168"/>
      <c r="J140" s="168">
        <v>4116528</v>
      </c>
      <c r="K140" s="168"/>
      <c r="L140" s="168">
        <v>972504</v>
      </c>
    </row>
    <row r="141" spans="2:12">
      <c r="B141" s="138" t="s">
        <v>150</v>
      </c>
      <c r="C141" s="133"/>
      <c r="E141" s="146"/>
      <c r="F141" s="161">
        <f>SUM(F88:F140)</f>
        <v>-854971931.27000022</v>
      </c>
      <c r="G141" s="173"/>
      <c r="H141" s="161">
        <f>SUM(H88:H140)</f>
        <v>-897467538.87</v>
      </c>
      <c r="I141" s="168"/>
      <c r="J141" s="161">
        <f>SUM(J88:J140)</f>
        <v>-1181852737.7899997</v>
      </c>
      <c r="K141" s="173"/>
      <c r="L141" s="161">
        <f>SUM(L88:L140)</f>
        <v>-868141865.69000006</v>
      </c>
    </row>
    <row r="142" spans="2:12">
      <c r="B142" s="138" t="s">
        <v>118</v>
      </c>
      <c r="C142" s="138"/>
      <c r="E142" s="145"/>
      <c r="F142" s="100"/>
      <c r="G142" s="100"/>
      <c r="H142" s="100"/>
      <c r="J142" s="100"/>
      <c r="L142" s="100"/>
    </row>
    <row r="143" spans="2:12">
      <c r="B143" s="133"/>
      <c r="C143" s="132" t="s">
        <v>306</v>
      </c>
      <c r="E143" s="146"/>
      <c r="F143" s="168">
        <v>-243012116.90999997</v>
      </c>
      <c r="G143" s="168"/>
      <c r="H143" s="168">
        <v>0</v>
      </c>
      <c r="I143" s="168"/>
      <c r="J143" s="168">
        <v>0</v>
      </c>
      <c r="K143" s="168"/>
      <c r="L143" s="168">
        <v>0</v>
      </c>
    </row>
    <row r="144" spans="2:12">
      <c r="B144" s="133"/>
      <c r="C144" s="132" t="s">
        <v>112</v>
      </c>
      <c r="E144" s="146"/>
      <c r="F144" s="168">
        <v>-55066980.859999999</v>
      </c>
      <c r="G144" s="168"/>
      <c r="H144" s="168">
        <v>-5695437.8199999984</v>
      </c>
      <c r="I144" s="168"/>
      <c r="J144" s="168">
        <v>-22014919.780000001</v>
      </c>
      <c r="K144" s="168"/>
      <c r="L144" s="168">
        <v>-3482269.0900000003</v>
      </c>
    </row>
    <row r="145" spans="2:15" ht="21.75" thickBot="1">
      <c r="B145" s="133"/>
      <c r="C145" s="152" t="s">
        <v>113</v>
      </c>
      <c r="E145" s="145"/>
      <c r="F145" s="168">
        <v>-27721771.449999999</v>
      </c>
      <c r="G145" s="168"/>
      <c r="H145" s="168">
        <v>-42064001.729999997</v>
      </c>
      <c r="I145" s="168"/>
      <c r="J145" s="168">
        <v>-16537076.66</v>
      </c>
      <c r="K145" s="168"/>
      <c r="L145" s="168">
        <v>-14994017.050000001</v>
      </c>
      <c r="M145" s="143"/>
      <c r="N145" s="143"/>
      <c r="O145" s="153"/>
    </row>
    <row r="146" spans="2:15" ht="21.75" customHeight="1" thickTop="1">
      <c r="B146" s="133"/>
      <c r="C146" s="133" t="s">
        <v>250</v>
      </c>
      <c r="E146" s="146"/>
      <c r="F146" s="168">
        <v>0</v>
      </c>
      <c r="G146" s="168"/>
      <c r="H146" s="168">
        <v>14700000</v>
      </c>
      <c r="I146" s="168"/>
      <c r="J146" s="168">
        <v>0</v>
      </c>
      <c r="K146" s="168"/>
      <c r="L146" s="168">
        <v>0</v>
      </c>
    </row>
    <row r="147" spans="2:15" ht="20.65" customHeight="1">
      <c r="B147" s="133"/>
      <c r="C147" s="132" t="s">
        <v>177</v>
      </c>
      <c r="E147" s="145"/>
      <c r="F147" s="168">
        <v>1208232607.6000004</v>
      </c>
      <c r="G147" s="168"/>
      <c r="H147" s="168">
        <v>909857937.5999999</v>
      </c>
      <c r="I147" s="168"/>
      <c r="J147" s="168">
        <v>1208232607.6000004</v>
      </c>
      <c r="K147" s="168"/>
      <c r="L147" s="168">
        <v>909857937.5999999</v>
      </c>
    </row>
    <row r="148" spans="2:15" ht="20.65" customHeight="1">
      <c r="B148" s="133"/>
      <c r="C148" s="132" t="s">
        <v>220</v>
      </c>
      <c r="E148" s="145"/>
      <c r="F148" s="168">
        <v>100000000</v>
      </c>
      <c r="G148" s="168"/>
      <c r="H148" s="168">
        <v>0</v>
      </c>
      <c r="I148" s="168"/>
      <c r="J148" s="168">
        <v>100000000</v>
      </c>
      <c r="K148" s="168"/>
      <c r="L148" s="168">
        <v>0</v>
      </c>
    </row>
    <row r="149" spans="2:15" ht="20.65" customHeight="1">
      <c r="B149" s="133"/>
      <c r="C149" s="132" t="s">
        <v>307</v>
      </c>
      <c r="E149" s="145"/>
      <c r="F149" s="168">
        <v>-50000000</v>
      </c>
      <c r="G149" s="168"/>
      <c r="H149" s="168">
        <v>0</v>
      </c>
      <c r="I149" s="168"/>
      <c r="J149" s="168">
        <v>-50000000</v>
      </c>
      <c r="K149" s="168"/>
      <c r="L149" s="168">
        <v>0</v>
      </c>
    </row>
    <row r="150" spans="2:15" ht="20.65" customHeight="1">
      <c r="B150" s="133"/>
      <c r="C150" s="132" t="s">
        <v>221</v>
      </c>
      <c r="E150" s="145"/>
      <c r="F150" s="168">
        <v>-2057691.96</v>
      </c>
      <c r="G150" s="168"/>
      <c r="H150" s="168">
        <v>0</v>
      </c>
      <c r="I150" s="168"/>
      <c r="J150" s="168">
        <v>-2057691.96</v>
      </c>
      <c r="K150" s="168"/>
      <c r="L150" s="168">
        <v>0</v>
      </c>
    </row>
    <row r="151" spans="2:15" ht="20.65" customHeight="1">
      <c r="B151" s="133"/>
      <c r="C151" s="132" t="s">
        <v>222</v>
      </c>
      <c r="E151" s="145"/>
      <c r="F151" s="168">
        <v>92100000</v>
      </c>
      <c r="G151" s="168"/>
      <c r="H151" s="168">
        <v>0</v>
      </c>
      <c r="I151" s="168"/>
      <c r="J151" s="168">
        <v>92100000</v>
      </c>
      <c r="K151" s="168"/>
      <c r="L151" s="168">
        <v>0</v>
      </c>
    </row>
    <row r="152" spans="2:15" ht="20.65" customHeight="1">
      <c r="B152" s="133"/>
      <c r="C152" s="132" t="s">
        <v>223</v>
      </c>
      <c r="E152" s="145"/>
      <c r="F152" s="34">
        <v>-3085721.51</v>
      </c>
      <c r="G152" s="168"/>
      <c r="H152" s="168">
        <v>0</v>
      </c>
      <c r="I152" s="168"/>
      <c r="J152" s="168">
        <v>-3085721.51</v>
      </c>
      <c r="K152" s="168"/>
      <c r="L152" s="168">
        <v>0</v>
      </c>
    </row>
    <row r="153" spans="2:15" ht="20.65" hidden="1" customHeight="1">
      <c r="B153" s="133"/>
      <c r="C153" s="132" t="s">
        <v>222</v>
      </c>
      <c r="E153" s="145"/>
      <c r="F153" s="168"/>
      <c r="G153" s="168"/>
      <c r="H153" s="168"/>
      <c r="I153" s="168"/>
      <c r="J153" s="168"/>
      <c r="K153" s="168"/>
      <c r="L153" s="168"/>
    </row>
    <row r="154" spans="2:15" ht="21" hidden="1" customHeight="1">
      <c r="B154" s="133"/>
      <c r="C154" s="132" t="s">
        <v>248</v>
      </c>
      <c r="E154" s="145"/>
      <c r="F154" s="167"/>
      <c r="G154" s="168"/>
      <c r="H154" s="168"/>
      <c r="I154" s="168"/>
      <c r="J154" s="168"/>
      <c r="K154" s="168"/>
      <c r="L154" s="168"/>
    </row>
    <row r="155" spans="2:15">
      <c r="B155" s="133"/>
      <c r="C155" s="132" t="s">
        <v>224</v>
      </c>
      <c r="E155" s="145"/>
      <c r="F155" s="167">
        <v>-125922996.72999996</v>
      </c>
      <c r="G155" s="168"/>
      <c r="H155" s="168">
        <v>0</v>
      </c>
      <c r="I155" s="168"/>
      <c r="J155" s="168">
        <v>0</v>
      </c>
      <c r="K155" s="168"/>
      <c r="L155" s="168">
        <v>0</v>
      </c>
    </row>
    <row r="156" spans="2:15" hidden="1">
      <c r="B156" s="133"/>
      <c r="C156" s="132" t="s">
        <v>225</v>
      </c>
      <c r="E156" s="145"/>
      <c r="F156" s="167"/>
      <c r="G156" s="168"/>
      <c r="H156" s="168"/>
      <c r="I156" s="168"/>
      <c r="J156" s="168"/>
      <c r="K156" s="168"/>
      <c r="L156" s="168"/>
    </row>
    <row r="157" spans="2:15" hidden="1">
      <c r="B157" s="133"/>
      <c r="C157" s="132" t="s">
        <v>226</v>
      </c>
      <c r="E157" s="145"/>
      <c r="F157" s="167"/>
      <c r="G157" s="168"/>
      <c r="H157" s="168"/>
      <c r="I157" s="168"/>
      <c r="J157" s="168"/>
      <c r="K157" s="168"/>
      <c r="L157" s="168"/>
    </row>
    <row r="158" spans="2:15" hidden="1">
      <c r="B158" s="133"/>
      <c r="C158" s="132" t="s">
        <v>227</v>
      </c>
      <c r="E158" s="145"/>
      <c r="F158" s="167"/>
      <c r="G158" s="168"/>
      <c r="H158" s="168"/>
      <c r="I158" s="168"/>
      <c r="J158" s="168"/>
      <c r="K158" s="168"/>
      <c r="L158" s="168"/>
    </row>
    <row r="159" spans="2:15">
      <c r="B159" s="138" t="s">
        <v>152</v>
      </c>
      <c r="C159" s="138"/>
      <c r="E159" s="145"/>
      <c r="F159" s="161">
        <f>SUM(F143:F158)</f>
        <v>893465328.18000031</v>
      </c>
      <c r="G159" s="173"/>
      <c r="H159" s="161">
        <f>SUM(H143:H158)</f>
        <v>876798498.04999995</v>
      </c>
      <c r="J159" s="161">
        <f>SUM(J143:J158)</f>
        <v>1306637197.6900003</v>
      </c>
      <c r="K159" s="175"/>
      <c r="L159" s="161">
        <f>SUM(L143:L158)</f>
        <v>891381651.45999992</v>
      </c>
    </row>
    <row r="160" spans="2:15">
      <c r="B160" s="138"/>
      <c r="C160" s="138"/>
      <c r="E160" s="145"/>
      <c r="F160" s="100"/>
      <c r="G160" s="100"/>
      <c r="H160" s="100"/>
      <c r="J160" s="100"/>
      <c r="L160" s="100"/>
    </row>
    <row r="161" spans="2:12">
      <c r="B161" s="138" t="s">
        <v>114</v>
      </c>
      <c r="C161" s="138"/>
      <c r="D161" s="181"/>
      <c r="E161" s="137"/>
      <c r="F161" s="173">
        <f>F159+F141+F74</f>
        <v>-8412180.4712742642</v>
      </c>
      <c r="G161" s="173"/>
      <c r="H161" s="173">
        <f>H159+H141+H74</f>
        <v>-13175852.090000072</v>
      </c>
      <c r="I161" s="100"/>
      <c r="J161" s="173">
        <f>J159+J141+J74</f>
        <v>1074646.4000005573</v>
      </c>
      <c r="K161" s="173"/>
      <c r="L161" s="173">
        <f>L159+L141+L74</f>
        <v>569265.45999981463</v>
      </c>
    </row>
    <row r="162" spans="2:12">
      <c r="B162" s="147" t="s">
        <v>308</v>
      </c>
      <c r="E162" s="145"/>
      <c r="F162" s="31">
        <v>6541486.9100000001</v>
      </c>
      <c r="G162" s="31"/>
      <c r="H162" s="31">
        <v>19705489.129999999</v>
      </c>
      <c r="J162" s="31">
        <v>2155021.1</v>
      </c>
      <c r="L162" s="100">
        <v>1573905.77</v>
      </c>
    </row>
    <row r="163" spans="2:12">
      <c r="B163" s="147" t="s">
        <v>115</v>
      </c>
      <c r="C163" s="138"/>
      <c r="D163" s="181"/>
      <c r="E163" s="137"/>
      <c r="F163" s="31">
        <v>16018356.399999997</v>
      </c>
      <c r="G163" s="173"/>
      <c r="H163" s="168">
        <v>0</v>
      </c>
      <c r="I163" s="168"/>
      <c r="J163" s="168">
        <v>0</v>
      </c>
      <c r="K163" s="168"/>
      <c r="L163" s="168">
        <v>0</v>
      </c>
    </row>
    <row r="164" spans="2:12">
      <c r="B164" s="147" t="s">
        <v>116</v>
      </c>
      <c r="C164" s="138"/>
      <c r="D164" s="181"/>
      <c r="E164" s="137"/>
      <c r="F164" s="31">
        <v>-4272.2</v>
      </c>
      <c r="G164" s="173"/>
      <c r="H164" s="168">
        <v>11849.87</v>
      </c>
      <c r="I164" s="168"/>
      <c r="J164" s="168">
        <v>-4272.2</v>
      </c>
      <c r="K164" s="168"/>
      <c r="L164" s="168">
        <v>11849.87</v>
      </c>
    </row>
    <row r="165" spans="2:12">
      <c r="B165" s="147" t="s">
        <v>309</v>
      </c>
      <c r="E165" s="145"/>
      <c r="F165" s="31">
        <v>-6213684.2000000002</v>
      </c>
      <c r="G165" s="31"/>
      <c r="H165" s="31">
        <v>0</v>
      </c>
      <c r="J165" s="31">
        <v>0</v>
      </c>
      <c r="L165" s="31">
        <v>0</v>
      </c>
    </row>
    <row r="166" spans="2:12" ht="21.75" thickBot="1">
      <c r="B166" s="154" t="s">
        <v>117</v>
      </c>
      <c r="C166" s="138"/>
      <c r="E166" s="145"/>
      <c r="F166" s="176">
        <f>SUM(F161:F165)</f>
        <v>7929706.4387257332</v>
      </c>
      <c r="G166" s="173"/>
      <c r="H166" s="176">
        <f>SUM(H161:H165)</f>
        <v>6541486.9099999266</v>
      </c>
      <c r="J166" s="176">
        <f>SUM(J161:J165)</f>
        <v>3225395.3000005572</v>
      </c>
      <c r="K166" s="175"/>
      <c r="L166" s="176">
        <f>SUM(L161:L165)</f>
        <v>2155021.0999998148</v>
      </c>
    </row>
    <row r="167" spans="2:12" ht="21.75" thickTop="1">
      <c r="B167" s="154"/>
      <c r="C167" s="138"/>
      <c r="E167" s="145"/>
      <c r="F167" s="169"/>
      <c r="G167" s="173"/>
      <c r="H167" s="169"/>
      <c r="J167" s="169"/>
      <c r="K167" s="175"/>
      <c r="L167" s="169"/>
    </row>
    <row r="168" spans="2:12">
      <c r="B168" s="154"/>
      <c r="C168" s="138"/>
      <c r="E168" s="145"/>
      <c r="F168" s="169"/>
      <c r="G168" s="173"/>
      <c r="H168" s="169"/>
      <c r="J168" s="169"/>
      <c r="K168" s="175"/>
      <c r="L168" s="169"/>
    </row>
    <row r="169" spans="2:12">
      <c r="B169" s="154"/>
      <c r="C169" s="138"/>
      <c r="E169" s="145"/>
      <c r="F169" s="169"/>
      <c r="G169" s="173"/>
      <c r="H169" s="169"/>
      <c r="J169" s="169"/>
      <c r="K169" s="175"/>
      <c r="L169" s="169"/>
    </row>
    <row r="170" spans="2:12">
      <c r="B170" s="154"/>
      <c r="C170" s="138"/>
      <c r="E170" s="145"/>
      <c r="F170" s="169"/>
      <c r="G170" s="173"/>
      <c r="H170" s="169"/>
      <c r="J170" s="169"/>
      <c r="K170" s="175"/>
      <c r="L170" s="169"/>
    </row>
    <row r="171" spans="2:12">
      <c r="B171" s="154"/>
      <c r="C171" s="138"/>
      <c r="E171" s="145"/>
      <c r="F171" s="169"/>
      <c r="G171" s="173"/>
      <c r="H171" s="169"/>
      <c r="J171" s="169"/>
      <c r="K171" s="175"/>
      <c r="L171" s="169"/>
    </row>
    <row r="172" spans="2:12">
      <c r="B172" s="154"/>
      <c r="C172" s="138"/>
      <c r="E172" s="145"/>
      <c r="F172" s="169"/>
      <c r="G172" s="173"/>
      <c r="H172" s="169"/>
      <c r="J172" s="169"/>
      <c r="K172" s="175"/>
      <c r="L172" s="169"/>
    </row>
    <row r="173" spans="2:12">
      <c r="B173" s="154"/>
      <c r="C173" s="138"/>
      <c r="E173" s="145"/>
      <c r="F173" s="169"/>
      <c r="G173" s="173"/>
      <c r="H173" s="169"/>
      <c r="J173" s="169"/>
      <c r="K173" s="175"/>
      <c r="L173" s="169"/>
    </row>
    <row r="174" spans="2:12">
      <c r="B174" s="154"/>
      <c r="C174" s="138"/>
      <c r="E174" s="145"/>
      <c r="F174" s="169"/>
      <c r="G174" s="173"/>
      <c r="H174" s="169"/>
      <c r="J174" s="169"/>
      <c r="K174" s="175"/>
      <c r="L174" s="169"/>
    </row>
    <row r="175" spans="2:12">
      <c r="B175" s="154"/>
      <c r="C175" s="138"/>
      <c r="E175" s="145"/>
      <c r="F175" s="169"/>
      <c r="G175" s="173"/>
      <c r="H175" s="169"/>
      <c r="J175" s="169"/>
      <c r="K175" s="175"/>
      <c r="L175" s="169"/>
    </row>
    <row r="176" spans="2:12">
      <c r="B176" s="154"/>
      <c r="C176" s="138"/>
      <c r="E176" s="145"/>
      <c r="F176" s="169"/>
      <c r="G176" s="173"/>
      <c r="H176" s="169"/>
      <c r="J176" s="169"/>
      <c r="K176" s="175"/>
      <c r="L176" s="169"/>
    </row>
    <row r="177" spans="2:12">
      <c r="B177" s="154"/>
      <c r="C177" s="138"/>
      <c r="E177" s="145"/>
      <c r="F177" s="169"/>
      <c r="G177" s="173"/>
      <c r="H177" s="169"/>
      <c r="J177" s="169"/>
      <c r="K177" s="175"/>
      <c r="L177" s="169"/>
    </row>
    <row r="178" spans="2:12">
      <c r="B178" s="154"/>
      <c r="C178" s="138"/>
      <c r="E178" s="145"/>
      <c r="F178" s="169"/>
      <c r="G178" s="173"/>
      <c r="H178" s="169"/>
      <c r="J178" s="169"/>
      <c r="K178" s="175"/>
      <c r="L178" s="169"/>
    </row>
    <row r="179" spans="2:12">
      <c r="B179" s="213" t="s">
        <v>193</v>
      </c>
      <c r="C179" s="207"/>
      <c r="D179" s="207"/>
      <c r="E179" s="207"/>
      <c r="F179" s="207"/>
      <c r="G179" s="207"/>
      <c r="H179" s="207"/>
      <c r="I179" s="207"/>
      <c r="J179" s="207"/>
      <c r="K179" s="207"/>
      <c r="L179" s="207"/>
    </row>
    <row r="180" spans="2:12"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</row>
    <row r="181" spans="2:12">
      <c r="B181" s="207" t="s">
        <v>45</v>
      </c>
      <c r="C181" s="207"/>
      <c r="D181" s="207"/>
      <c r="E181" s="207"/>
      <c r="F181" s="207"/>
      <c r="G181" s="207"/>
      <c r="H181" s="207"/>
      <c r="I181" s="207"/>
      <c r="J181" s="207"/>
      <c r="K181" s="207"/>
      <c r="L181" s="207"/>
    </row>
    <row r="182" spans="2:12">
      <c r="B182" s="212" t="s">
        <v>95</v>
      </c>
      <c r="C182" s="212"/>
      <c r="D182" s="212"/>
      <c r="E182" s="212"/>
      <c r="F182" s="212"/>
      <c r="G182" s="212"/>
      <c r="H182" s="212"/>
      <c r="I182" s="212"/>
      <c r="J182" s="212"/>
      <c r="K182" s="212"/>
      <c r="L182" s="212"/>
    </row>
    <row r="183" spans="2:12">
      <c r="B183" s="207" t="s">
        <v>265</v>
      </c>
      <c r="C183" s="207"/>
      <c r="D183" s="207"/>
      <c r="E183" s="207"/>
      <c r="F183" s="207"/>
      <c r="G183" s="207"/>
      <c r="H183" s="207"/>
      <c r="I183" s="207"/>
      <c r="J183" s="207"/>
      <c r="K183" s="207"/>
      <c r="L183" s="207"/>
    </row>
    <row r="184" spans="2:12">
      <c r="B184" s="134"/>
      <c r="C184" s="134"/>
      <c r="D184" s="180"/>
      <c r="E184" s="134"/>
      <c r="F184" s="160"/>
      <c r="G184" s="160"/>
      <c r="H184" s="160"/>
      <c r="I184" s="160"/>
      <c r="J184" s="160"/>
      <c r="K184" s="160"/>
      <c r="L184" s="160"/>
    </row>
    <row r="185" spans="2:12">
      <c r="B185" s="135"/>
      <c r="C185" s="135"/>
      <c r="F185" s="208" t="s">
        <v>255</v>
      </c>
      <c r="G185" s="208"/>
      <c r="H185" s="208"/>
      <c r="I185" s="208"/>
      <c r="J185" s="208"/>
      <c r="K185" s="208"/>
      <c r="L185" s="208"/>
    </row>
    <row r="186" spans="2:12">
      <c r="B186" s="135"/>
      <c r="C186" s="135"/>
      <c r="F186" s="209" t="s">
        <v>43</v>
      </c>
      <c r="G186" s="209"/>
      <c r="H186" s="209"/>
      <c r="J186" s="208" t="s">
        <v>44</v>
      </c>
      <c r="K186" s="208"/>
      <c r="L186" s="208"/>
    </row>
    <row r="187" spans="2:12">
      <c r="B187" s="135"/>
      <c r="C187" s="135"/>
      <c r="F187" s="206" t="s">
        <v>268</v>
      </c>
      <c r="G187" s="206"/>
      <c r="H187" s="206"/>
      <c r="I187" s="206"/>
      <c r="J187" s="206"/>
      <c r="K187" s="206"/>
      <c r="L187" s="206"/>
    </row>
    <row r="188" spans="2:12">
      <c r="B188" s="135"/>
      <c r="C188" s="135"/>
      <c r="F188" s="162" t="s">
        <v>266</v>
      </c>
      <c r="G188" s="163"/>
      <c r="H188" s="162" t="s">
        <v>267</v>
      </c>
      <c r="I188" s="100"/>
      <c r="J188" s="162" t="s">
        <v>266</v>
      </c>
      <c r="K188" s="163"/>
      <c r="L188" s="162" t="s">
        <v>267</v>
      </c>
    </row>
    <row r="189" spans="2:12" ht="21.75">
      <c r="B189" s="99" t="s">
        <v>153</v>
      </c>
      <c r="C189" s="155"/>
      <c r="D189" s="184"/>
      <c r="E189" s="156"/>
      <c r="F189" s="177"/>
      <c r="G189" s="177"/>
      <c r="H189" s="177"/>
      <c r="I189" s="177"/>
      <c r="J189" s="177"/>
      <c r="K189" s="177"/>
      <c r="L189" s="164"/>
    </row>
    <row r="190" spans="2:12">
      <c r="B190" s="133" t="s">
        <v>310</v>
      </c>
      <c r="C190" s="133"/>
      <c r="F190" s="34">
        <v>0</v>
      </c>
      <c r="H190" s="34">
        <v>755570.28947930841</v>
      </c>
      <c r="J190" s="34">
        <v>0</v>
      </c>
      <c r="L190" s="34">
        <v>611367.37733332021</v>
      </c>
    </row>
    <row r="191" spans="2:12">
      <c r="B191" s="133" t="s">
        <v>311</v>
      </c>
      <c r="C191" s="133"/>
      <c r="F191" s="34">
        <v>0</v>
      </c>
      <c r="H191" s="34">
        <v>-755570.28947930841</v>
      </c>
      <c r="J191" s="34">
        <v>0</v>
      </c>
      <c r="L191" s="34">
        <v>-611367.37733332021</v>
      </c>
    </row>
    <row r="192" spans="2:12">
      <c r="B192" s="133" t="s">
        <v>228</v>
      </c>
      <c r="C192" s="133"/>
      <c r="F192" s="34">
        <v>-16678564.050000001</v>
      </c>
      <c r="H192" s="34">
        <v>23948260.91</v>
      </c>
      <c r="J192" s="34">
        <v>-2017884.1199999999</v>
      </c>
      <c r="L192" s="34">
        <v>1846686.16</v>
      </c>
    </row>
    <row r="193" spans="2:12">
      <c r="B193" s="133" t="s">
        <v>229</v>
      </c>
      <c r="C193" s="133"/>
      <c r="F193" s="34">
        <v>16678564.050000001</v>
      </c>
      <c r="H193" s="34">
        <v>-23948260.91</v>
      </c>
      <c r="J193" s="34">
        <v>2017884.1199999999</v>
      </c>
      <c r="L193" s="34">
        <v>-1846686.16</v>
      </c>
    </row>
    <row r="194" spans="2:12">
      <c r="B194" s="133" t="s">
        <v>230</v>
      </c>
      <c r="C194" s="133"/>
      <c r="F194" s="34">
        <v>0</v>
      </c>
      <c r="H194" s="34">
        <v>15716</v>
      </c>
      <c r="J194" s="34">
        <v>0</v>
      </c>
      <c r="L194" s="34">
        <v>0</v>
      </c>
    </row>
    <row r="195" spans="2:12">
      <c r="B195" s="133" t="s">
        <v>231</v>
      </c>
      <c r="C195" s="133"/>
      <c r="F195" s="34">
        <v>0</v>
      </c>
      <c r="H195" s="34">
        <f>-H194</f>
        <v>-15716</v>
      </c>
      <c r="J195" s="34">
        <v>0</v>
      </c>
      <c r="L195" s="34">
        <v>0</v>
      </c>
    </row>
    <row r="196" spans="2:12">
      <c r="B196" s="133" t="s">
        <v>232</v>
      </c>
      <c r="C196" s="133"/>
      <c r="F196" s="34">
        <v>0</v>
      </c>
      <c r="H196" s="34">
        <v>68500000</v>
      </c>
      <c r="J196" s="34">
        <v>0</v>
      </c>
      <c r="L196" s="34">
        <v>68500000</v>
      </c>
    </row>
    <row r="197" spans="2:12">
      <c r="B197" s="133" t="s">
        <v>233</v>
      </c>
      <c r="C197" s="133"/>
      <c r="F197" s="34">
        <v>0</v>
      </c>
      <c r="H197" s="34">
        <v>-79957826.989999995</v>
      </c>
      <c r="J197" s="34">
        <v>0</v>
      </c>
      <c r="L197" s="34">
        <v>-79957826.989999995</v>
      </c>
    </row>
    <row r="198" spans="2:12">
      <c r="B198" s="132" t="s">
        <v>312</v>
      </c>
      <c r="F198" s="34">
        <v>315000000</v>
      </c>
      <c r="H198" s="34">
        <v>0</v>
      </c>
      <c r="J198" s="34">
        <v>0</v>
      </c>
      <c r="L198" s="34">
        <v>0</v>
      </c>
    </row>
    <row r="199" spans="2:12" hidden="1">
      <c r="B199" s="132" t="s">
        <v>234</v>
      </c>
    </row>
    <row r="200" spans="2:12" hidden="1">
      <c r="B200" s="132" t="s">
        <v>235</v>
      </c>
    </row>
    <row r="201" spans="2:12">
      <c r="B201" s="132" t="s">
        <v>236</v>
      </c>
      <c r="F201" s="34">
        <v>-315000000</v>
      </c>
      <c r="H201" s="34">
        <v>0</v>
      </c>
      <c r="J201" s="34">
        <v>-315000000</v>
      </c>
      <c r="L201" s="34">
        <v>0</v>
      </c>
    </row>
    <row r="202" spans="2:12">
      <c r="B202" s="132" t="s">
        <v>313</v>
      </c>
      <c r="F202" s="34">
        <v>0</v>
      </c>
      <c r="H202" s="34">
        <v>0</v>
      </c>
      <c r="J202" s="34">
        <v>315000000</v>
      </c>
      <c r="L202" s="34">
        <v>0</v>
      </c>
    </row>
    <row r="203" spans="2:12" hidden="1">
      <c r="B203" s="132" t="s">
        <v>237</v>
      </c>
    </row>
    <row r="204" spans="2:12">
      <c r="B204" s="132" t="s">
        <v>238</v>
      </c>
      <c r="F204" s="34">
        <v>-1859069237.8299999</v>
      </c>
      <c r="H204" s="34">
        <v>0</v>
      </c>
      <c r="J204" s="34">
        <v>-1859069237.83408</v>
      </c>
      <c r="L204" s="34">
        <v>0</v>
      </c>
    </row>
    <row r="205" spans="2:12">
      <c r="B205" s="132" t="s">
        <v>239</v>
      </c>
      <c r="F205" s="34">
        <v>1859069237.8299999</v>
      </c>
      <c r="H205" s="34">
        <v>0</v>
      </c>
      <c r="J205" s="34">
        <v>1859069237.83408</v>
      </c>
      <c r="L205" s="34">
        <v>0</v>
      </c>
    </row>
    <row r="206" spans="2:12">
      <c r="B206" s="132" t="s">
        <v>240</v>
      </c>
      <c r="F206" s="34">
        <v>11115000</v>
      </c>
      <c r="H206" s="34">
        <v>0</v>
      </c>
      <c r="J206" s="34">
        <v>11115000</v>
      </c>
      <c r="L206" s="34">
        <v>0</v>
      </c>
    </row>
    <row r="207" spans="2:12">
      <c r="B207" s="132" t="s">
        <v>241</v>
      </c>
      <c r="F207" s="34">
        <v>-11115000</v>
      </c>
      <c r="H207" s="34">
        <v>0</v>
      </c>
      <c r="J207" s="34">
        <v>-11115000</v>
      </c>
      <c r="L207" s="34">
        <v>0</v>
      </c>
    </row>
    <row r="210" spans="2:3">
      <c r="B210" s="22" t="s">
        <v>275</v>
      </c>
    </row>
    <row r="211" spans="2:3">
      <c r="B211" s="133"/>
      <c r="C211" s="133"/>
    </row>
    <row r="212" spans="2:3">
      <c r="B212" s="133"/>
      <c r="C212" s="133"/>
    </row>
    <row r="213" spans="2:3">
      <c r="B213" s="133"/>
      <c r="C213" s="133"/>
    </row>
    <row r="214" spans="2:3">
      <c r="B214" s="133"/>
      <c r="C214" s="133"/>
    </row>
    <row r="215" spans="2:3">
      <c r="B215" s="133"/>
      <c r="C215" s="133"/>
    </row>
    <row r="216" spans="2:3">
      <c r="B216" s="133"/>
      <c r="C216" s="133"/>
    </row>
    <row r="217" spans="2:3">
      <c r="B217" s="133"/>
      <c r="C217" s="133"/>
    </row>
    <row r="218" spans="2:3">
      <c r="B218" s="133"/>
      <c r="C218" s="133"/>
    </row>
    <row r="219" spans="2:3">
      <c r="B219" s="133"/>
      <c r="C219" s="133"/>
    </row>
    <row r="220" spans="2:3">
      <c r="B220" s="133"/>
      <c r="C220" s="133"/>
    </row>
    <row r="221" spans="2:3">
      <c r="B221" s="133"/>
      <c r="C221" s="133"/>
    </row>
    <row r="222" spans="2:3">
      <c r="B222" s="133"/>
      <c r="C222" s="133"/>
    </row>
    <row r="223" spans="2:3">
      <c r="B223" s="133"/>
      <c r="C223" s="133"/>
    </row>
    <row r="224" spans="2:3">
      <c r="B224" s="133"/>
      <c r="C224" s="133"/>
    </row>
    <row r="225" spans="1:12">
      <c r="B225" s="133"/>
      <c r="C225" s="133"/>
    </row>
    <row r="226" spans="1:12">
      <c r="B226" s="133"/>
      <c r="C226" s="133"/>
    </row>
    <row r="227" spans="1:12">
      <c r="B227" s="157"/>
      <c r="C227" s="158"/>
    </row>
    <row r="228" spans="1:12">
      <c r="B228" s="157"/>
      <c r="C228" s="158"/>
    </row>
    <row r="229" spans="1:12">
      <c r="B229" s="157"/>
      <c r="C229" s="158"/>
    </row>
    <row r="230" spans="1:12">
      <c r="B230" s="157"/>
      <c r="C230" s="158"/>
    </row>
    <row r="231" spans="1:12">
      <c r="B231" s="157"/>
      <c r="C231" s="6" t="s">
        <v>0</v>
      </c>
      <c r="D231" s="185"/>
      <c r="E231" s="3"/>
      <c r="F231" s="30"/>
      <c r="H231" s="30"/>
      <c r="I231" s="30" t="s">
        <v>1</v>
      </c>
      <c r="J231" s="30"/>
      <c r="K231" s="30"/>
      <c r="L231" s="30"/>
    </row>
    <row r="232" spans="1:12">
      <c r="B232" s="157"/>
      <c r="C232" s="6" t="s">
        <v>126</v>
      </c>
      <c r="D232" s="185"/>
      <c r="E232" s="3"/>
      <c r="F232" s="30"/>
      <c r="H232" s="30"/>
      <c r="I232" s="178" t="s">
        <v>127</v>
      </c>
      <c r="J232" s="30"/>
      <c r="K232" s="30"/>
      <c r="L232" s="30"/>
    </row>
    <row r="233" spans="1:12">
      <c r="A233" s="3"/>
      <c r="B233" s="3"/>
      <c r="C233" s="133"/>
    </row>
    <row r="234" spans="1:12">
      <c r="B234" s="210" t="s">
        <v>194</v>
      </c>
      <c r="C234" s="211"/>
      <c r="D234" s="211"/>
      <c r="E234" s="211"/>
      <c r="F234" s="211"/>
      <c r="G234" s="211"/>
      <c r="H234" s="211"/>
      <c r="I234" s="211"/>
      <c r="J234" s="211"/>
      <c r="K234" s="211"/>
      <c r="L234" s="211"/>
    </row>
    <row r="235" spans="1:12">
      <c r="C235" s="159"/>
    </row>
    <row r="236" spans="1:12">
      <c r="F236" s="34">
        <f>F166-BS!G12</f>
        <v>-1.2742681428790092E-3</v>
      </c>
      <c r="H236" s="34">
        <f>H166-BS!I12</f>
        <v>-7.3574483394622803E-8</v>
      </c>
      <c r="J236" s="34">
        <f>J166-BS!K12</f>
        <v>5.5739656090736389E-7</v>
      </c>
      <c r="L236" s="34">
        <f>L166-BS!M12</f>
        <v>-1.8533319234848022E-7</v>
      </c>
    </row>
    <row r="239" spans="1:12">
      <c r="H239" s="31"/>
    </row>
  </sheetData>
  <mergeCells count="35">
    <mergeCell ref="F6:H6"/>
    <mergeCell ref="J6:L6"/>
    <mergeCell ref="J120:L120"/>
    <mergeCell ref="B121:L121"/>
    <mergeCell ref="B122:L122"/>
    <mergeCell ref="B119:L119"/>
    <mergeCell ref="F7:L7"/>
    <mergeCell ref="F61:L61"/>
    <mergeCell ref="J1:L1"/>
    <mergeCell ref="B2:L2"/>
    <mergeCell ref="B3:L3"/>
    <mergeCell ref="B4:L4"/>
    <mergeCell ref="F5:L5"/>
    <mergeCell ref="B234:L234"/>
    <mergeCell ref="B182:L182"/>
    <mergeCell ref="B53:L53"/>
    <mergeCell ref="J54:L54"/>
    <mergeCell ref="B55:L55"/>
    <mergeCell ref="B56:L56"/>
    <mergeCell ref="B57:L57"/>
    <mergeCell ref="F59:L59"/>
    <mergeCell ref="B123:L123"/>
    <mergeCell ref="F125:L125"/>
    <mergeCell ref="F126:H126"/>
    <mergeCell ref="J126:L126"/>
    <mergeCell ref="F60:H60"/>
    <mergeCell ref="J60:L60"/>
    <mergeCell ref="B179:L179"/>
    <mergeCell ref="B181:L181"/>
    <mergeCell ref="F127:L127"/>
    <mergeCell ref="F187:L187"/>
    <mergeCell ref="B183:L183"/>
    <mergeCell ref="F185:L185"/>
    <mergeCell ref="F186:H186"/>
    <mergeCell ref="J186:L186"/>
  </mergeCells>
  <pageMargins left="0.55000000000000004" right="0.17" top="0.44" bottom="0.27559055118110237" header="0.31496062992125984" footer="0.31496062992125984"/>
  <pageSetup paperSize="9" scale="74" fitToHeight="0" orientation="portrait" r:id="rId1"/>
  <rowBreaks count="3" manualBreakCount="3">
    <brk id="53" min="1" max="11" man="1"/>
    <brk id="119" min="1" max="11" man="1"/>
    <brk id="179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SE Conso</vt:lpstr>
      <vt:lpstr>SE</vt:lpstr>
      <vt:lpstr>PL</vt:lpstr>
      <vt:lpstr>OCI</vt:lpstr>
      <vt:lpstr>CF</vt:lpstr>
      <vt:lpstr>BS!Print_Area</vt:lpstr>
      <vt:lpstr>CF!Print_Area</vt:lpstr>
      <vt:lpstr>OCI!Print_Area</vt:lpstr>
      <vt:lpstr>PL!Print_Area</vt:lpstr>
      <vt:lpstr>SE!Print_Area</vt:lpstr>
      <vt:lpstr>'SE Conso'!Print_Area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Attapol Sanont</cp:lastModifiedBy>
  <cp:lastPrinted>2024-02-29T18:42:21Z</cp:lastPrinted>
  <dcterms:created xsi:type="dcterms:W3CDTF">2022-02-24T13:40:03Z</dcterms:created>
  <dcterms:modified xsi:type="dcterms:W3CDTF">2024-03-01T01:50:41Z</dcterms:modified>
</cp:coreProperties>
</file>