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y\Dropbox\Begistic group\2024\YE\FS\Begistic\ออกเล่ม\"/>
    </mc:Choice>
  </mc:AlternateContent>
  <xr:revisionPtr revIDLastSave="0" documentId="13_ncr:1_{2F86D4BF-4577-4347-9EF6-96B9BD0C5179}" xr6:coauthVersionLast="47" xr6:coauthVersionMax="47" xr10:uidLastSave="{00000000-0000-0000-0000-000000000000}"/>
  <bookViews>
    <workbookView xWindow="-110" yWindow="-110" windowWidth="19420" windowHeight="10300" xr2:uid="{55AAD0D4-B54C-4B74-BADD-1E3E85DAD432}"/>
  </bookViews>
  <sheets>
    <sheet name="BS" sheetId="1" r:id="rId1"/>
    <sheet name="SE-CONSO" sheetId="2" r:id="rId2"/>
    <sheet name="SE" sheetId="3" r:id="rId3"/>
    <sheet name="PL12M" sheetId="4" r:id="rId4"/>
    <sheet name="CF" sheetId="5" r:id="rId5"/>
  </sheets>
  <definedNames>
    <definedName name="_xlnm.Print_Area" localSheetId="0">BS!$A$1:$L$135</definedName>
    <definedName name="_xlnm.Print_Area" localSheetId="4">CF!$B$1:$L$242</definedName>
    <definedName name="_xlnm.Print_Area" localSheetId="3">PL12M!$B$1:$L$114</definedName>
    <definedName name="_xlnm.Print_Area" localSheetId="2">SE!$A$1:$R$33</definedName>
    <definedName name="_xlnm.Print_Area" localSheetId="1">'SE-CONSO'!$A$1:$V$48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6" i="5" l="1"/>
  <c r="F77" i="4" l="1"/>
  <c r="H77" i="4" l="1"/>
  <c r="F36" i="4"/>
  <c r="F23" i="4"/>
  <c r="D85" i="1" l="1"/>
  <c r="D87" i="1"/>
  <c r="J85" i="1"/>
  <c r="J87" i="1"/>
  <c r="L29" i="5"/>
  <c r="J20" i="5"/>
  <c r="F20" i="5"/>
  <c r="F25" i="4"/>
  <c r="H37" i="4"/>
  <c r="H76" i="5"/>
  <c r="F76" i="5"/>
  <c r="D58" i="1"/>
  <c r="T28" i="2"/>
  <c r="D60" i="1"/>
  <c r="F174" i="5" l="1"/>
  <c r="J36" i="1" l="1"/>
  <c r="D36" i="1"/>
  <c r="F34" i="1"/>
  <c r="F52" i="1"/>
  <c r="F136" i="5"/>
  <c r="J136" i="5"/>
  <c r="P28" i="2" l="1"/>
  <c r="R26" i="2"/>
  <c r="R24" i="2"/>
  <c r="R21" i="2"/>
  <c r="P25" i="2"/>
  <c r="P24" i="2"/>
  <c r="P23" i="2" l="1"/>
  <c r="P27" i="2"/>
  <c r="P17" i="2"/>
  <c r="D109" i="1" l="1"/>
  <c r="D97" i="1"/>
  <c r="F126" i="1"/>
  <c r="R22" i="2"/>
  <c r="P26" i="2"/>
  <c r="D110" i="1" l="1"/>
  <c r="D61" i="1"/>
  <c r="F45" i="4" l="1"/>
  <c r="F48" i="4" l="1"/>
  <c r="L136" i="5"/>
  <c r="J17" i="2"/>
  <c r="P18" i="2" l="1"/>
  <c r="P19" i="2" s="1"/>
  <c r="H25" i="4"/>
  <c r="N19" i="2"/>
  <c r="R17" i="2" l="1"/>
  <c r="H136" i="5"/>
  <c r="L97" i="1"/>
  <c r="J97" i="1"/>
  <c r="H97" i="1"/>
  <c r="F97" i="1"/>
  <c r="V26" i="2" l="1"/>
  <c r="T18" i="2"/>
  <c r="J176" i="5" l="1"/>
  <c r="J174" i="5"/>
  <c r="F176" i="5"/>
  <c r="L174" i="5"/>
  <c r="H174" i="5"/>
  <c r="H126" i="1"/>
  <c r="H128" i="1" s="1"/>
  <c r="H109" i="1"/>
  <c r="H60" i="1"/>
  <c r="H110" i="1" l="1"/>
  <c r="H129" i="1" s="1"/>
  <c r="R16" i="2"/>
  <c r="R15" i="2"/>
  <c r="R14" i="2"/>
  <c r="R13" i="2"/>
  <c r="V22" i="2"/>
  <c r="V21" i="2"/>
  <c r="T23" i="2"/>
  <c r="N23" i="2"/>
  <c r="L23" i="2"/>
  <c r="L29" i="2" s="1"/>
  <c r="J23" i="2"/>
  <c r="H23" i="2"/>
  <c r="F23" i="2"/>
  <c r="D23" i="2"/>
  <c r="V23" i="2" l="1"/>
  <c r="R23" i="2"/>
  <c r="L77" i="4"/>
  <c r="J77" i="4"/>
  <c r="H36" i="1" l="1"/>
  <c r="H61" i="1" s="1"/>
  <c r="H137" i="1" s="1"/>
  <c r="N29" i="2" l="1"/>
  <c r="D125" i="1" s="1"/>
  <c r="R21" i="3" l="1"/>
  <c r="F18" i="3"/>
  <c r="D18" i="3"/>
  <c r="R16" i="3"/>
  <c r="R15" i="3"/>
  <c r="V24" i="2"/>
  <c r="T19" i="2"/>
  <c r="V17" i="2"/>
  <c r="F19" i="2"/>
  <c r="D19" i="2"/>
  <c r="V15" i="2"/>
  <c r="V16" i="2"/>
  <c r="V14" i="2"/>
  <c r="G175" i="5" l="1"/>
  <c r="I175" i="5"/>
  <c r="L45" i="4" l="1"/>
  <c r="J45" i="4"/>
  <c r="H45" i="4"/>
  <c r="L25" i="4"/>
  <c r="J25" i="4"/>
  <c r="F24" i="3"/>
  <c r="J121" i="1" s="1"/>
  <c r="D24" i="3"/>
  <c r="J120" i="1" s="1"/>
  <c r="T29" i="2"/>
  <c r="D127" i="1" s="1"/>
  <c r="F29" i="2"/>
  <c r="D121" i="1" s="1"/>
  <c r="D29" i="2"/>
  <c r="D120" i="1" s="1"/>
  <c r="E137" i="1"/>
  <c r="G137" i="1"/>
  <c r="K137" i="1"/>
  <c r="L126" i="1"/>
  <c r="L128" i="1" s="1"/>
  <c r="F128" i="1"/>
  <c r="L109" i="1"/>
  <c r="J109" i="1"/>
  <c r="F109" i="1"/>
  <c r="L60" i="1"/>
  <c r="J60" i="1"/>
  <c r="F60" i="1"/>
  <c r="L36" i="1"/>
  <c r="F36" i="1"/>
  <c r="L48" i="4" l="1"/>
  <c r="L50" i="4" s="1"/>
  <c r="J48" i="4"/>
  <c r="J50" i="4" s="1"/>
  <c r="F61" i="1"/>
  <c r="J61" i="1"/>
  <c r="L61" i="1"/>
  <c r="F110" i="1"/>
  <c r="F129" i="1" s="1"/>
  <c r="L110" i="1"/>
  <c r="L129" i="1" s="1"/>
  <c r="H48" i="4"/>
  <c r="H50" i="4" s="1"/>
  <c r="J110" i="1"/>
  <c r="F137" i="1" l="1"/>
  <c r="F50" i="4"/>
  <c r="F67" i="4" s="1"/>
  <c r="F78" i="4" s="1"/>
  <c r="H67" i="4"/>
  <c r="J23" i="3"/>
  <c r="J67" i="4"/>
  <c r="J17" i="3"/>
  <c r="L67" i="4"/>
  <c r="L137" i="1"/>
  <c r="J83" i="4" l="1"/>
  <c r="J90" i="4" s="1"/>
  <c r="F83" i="4"/>
  <c r="F81" i="4" s="1"/>
  <c r="J28" i="2" s="1"/>
  <c r="R28" i="2" s="1"/>
  <c r="H83" i="4"/>
  <c r="H90" i="4" s="1"/>
  <c r="J81" i="4"/>
  <c r="H78" i="4"/>
  <c r="H87" i="4" s="1"/>
  <c r="H85" i="4" s="1"/>
  <c r="F87" i="4"/>
  <c r="J18" i="3"/>
  <c r="R17" i="3"/>
  <c r="R18" i="3" s="1"/>
  <c r="J11" i="5"/>
  <c r="J43" i="5" s="1"/>
  <c r="J77" i="5" s="1"/>
  <c r="H11" i="5"/>
  <c r="H43" i="5" s="1"/>
  <c r="H77" i="5" s="1"/>
  <c r="J78" i="4"/>
  <c r="J87" i="4" s="1"/>
  <c r="L83" i="4"/>
  <c r="L90" i="4" s="1"/>
  <c r="L11" i="5"/>
  <c r="L43" i="5" s="1"/>
  <c r="L77" i="5" s="1"/>
  <c r="L78" i="4"/>
  <c r="L87" i="4" s="1"/>
  <c r="F11" i="5"/>
  <c r="F90" i="4" l="1"/>
  <c r="F43" i="5"/>
  <c r="F77" i="5" s="1"/>
  <c r="F81" i="5" s="1"/>
  <c r="F175" i="5" s="1"/>
  <c r="F180" i="5" s="1"/>
  <c r="F243" i="5" s="1"/>
  <c r="H81" i="4"/>
  <c r="J18" i="2" s="1"/>
  <c r="J19" i="2" s="1"/>
  <c r="J29" i="2"/>
  <c r="D124" i="1" s="1"/>
  <c r="D126" i="1" s="1"/>
  <c r="D128" i="1" s="1"/>
  <c r="D129" i="1" s="1"/>
  <c r="D137" i="1" s="1"/>
  <c r="L81" i="4"/>
  <c r="F85" i="4"/>
  <c r="H81" i="5"/>
  <c r="J81" i="5"/>
  <c r="J175" i="5" s="1"/>
  <c r="J180" i="5" s="1"/>
  <c r="J243" i="5" s="1"/>
  <c r="L85" i="4"/>
  <c r="L81" i="5"/>
  <c r="L175" i="5" s="1"/>
  <c r="L180" i="5" s="1"/>
  <c r="L243" i="5" s="1"/>
  <c r="J85" i="4"/>
  <c r="R23" i="3"/>
  <c r="R24" i="3" s="1"/>
  <c r="J24" i="3"/>
  <c r="J124" i="1" s="1"/>
  <c r="J126" i="1" s="1"/>
  <c r="J128" i="1" s="1"/>
  <c r="J129" i="1" s="1"/>
  <c r="J137" i="1" s="1"/>
  <c r="R18" i="2" l="1"/>
  <c r="V18" i="2" s="1"/>
  <c r="V19" i="2" s="1"/>
  <c r="H175" i="5"/>
  <c r="H180" i="5" s="1"/>
  <c r="H243" i="5" s="1"/>
  <c r="R19" i="2" l="1"/>
  <c r="V28" i="2"/>
  <c r="V29" i="2" l="1"/>
  <c r="W29" i="2" s="1"/>
  <c r="R29" i="2"/>
  <c r="P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Yaowalak Somprasert</author>
  </authors>
  <commentList>
    <comment ref="A31" authorId="0" shapeId="0" xr:uid="{0C8D0B2F-5A60-4798-9D07-7607A139A0F8}">
      <text>
        <r>
          <rPr>
            <b/>
            <sz val="9"/>
            <color indexed="81"/>
            <rFont val="Tahoma"/>
            <family val="2"/>
          </rPr>
          <t>Yaowalak Somprasert:</t>
        </r>
        <r>
          <rPr>
            <sz val="9"/>
            <color indexed="81"/>
            <rFont val="Tahoma"/>
            <family val="2"/>
          </rPr>
          <t xml:space="preserve">
WHT, VAT</t>
        </r>
      </text>
    </comment>
  </commentList>
</comments>
</file>

<file path=xl/sharedStrings.xml><?xml version="1.0" encoding="utf-8"?>
<sst xmlns="http://schemas.openxmlformats.org/spreadsheetml/2006/main" count="501" uniqueCount="352">
  <si>
    <t>บริษัท บี จิสติกส์ จำกัด (มหาชน) และบริษัทย่อย</t>
  </si>
  <si>
    <t>งบฐานะการเงิน</t>
  </si>
  <si>
    <t>งบการเงินรวม</t>
  </si>
  <si>
    <t>งบการเงินเฉพาะกิจการ</t>
  </si>
  <si>
    <t xml:space="preserve">หมายเหตุ </t>
  </si>
  <si>
    <t>31 ธันวาคม 2566</t>
  </si>
  <si>
    <t>(ตรวจสอบแล้ว)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</si>
  <si>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</si>
  <si>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</si>
  <si>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</si>
  <si>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</si>
  <si>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    -   กิจการที่เกี่ยวข้องกัน</t>
  </si>
  <si>
    <t xml:space="preserve">    -   กิจการอื่น</t>
  </si>
  <si>
    <t>ลูกหนี้การค้า-จากการขายใบรับรองคาร์บอนเครดิต</t>
  </si>
  <si>
    <t>ลูกหนี้ค่าขายเงินลงทุน</t>
  </si>
  <si>
    <t>ลูกหนี้ผ่อนชำระที่ครบกำหนดภายในหนึ่งปี</t>
  </si>
  <si>
    <t>สินทรัพย์ทางการเงินที่วัดมูลค่าด้วยมูลค่ายุติธรรมผ่านกำไรหรือขาดทุน</t>
  </si>
  <si>
    <t>เงินจ่ายล่วงหน้าค่าโครงการ</t>
  </si>
  <si>
    <t>เงินประกันโครงการ</t>
  </si>
  <si>
    <t>เงินฝากธนาคารติดภาระค้ำประกัน ระยะสั้น</t>
  </si>
  <si>
    <t>เงินให้กู้ยืมระยะสั้นและดอกเบี้ยค้างรับแก่บริษัทย่อย</t>
  </si>
  <si>
    <t>เงินให้กู้ยืมระยะสั้นและดอกเบี้ยค้างรับแก่บริษัทร่วม</t>
  </si>
  <si>
    <t>เงินให้กู้ยืมระยะสั้นและดอกเบี้ยค้างรับแก่กิจการที่เกี่ยวข้องกัน</t>
  </si>
  <si>
    <t>เงินจ่ายล่วงหน้าค่าหุ้น</t>
  </si>
  <si>
    <t>เงินให้กู้ยืมระยะสั้นและดอกเบี้ยค้างรับแก่กิจการอื่น</t>
  </si>
  <si>
    <t>เงินให้กู้ยืมระยะสั้นแก่บุคคลที่เกี่ยวข้องกัน</t>
  </si>
  <si>
    <t>สินทรัพย์ภาษีเงินได้ของปีปัจจุบัน</t>
  </si>
  <si>
    <t>สินทรัพย์ทางการเงินหมุนเวียนอื่น</t>
  </si>
  <si>
    <t>สินทรัพย์หมุนเวียนอื่น</t>
  </si>
  <si>
    <t xml:space="preserve">     - ใบรับรองเครดิตการผลิตพลังงานหมุนเวียน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</si>
  <si>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</si>
  <si>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</si>
  <si>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</si>
  <si>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เงินฝากธนาคารติดภาระค้ำประกัน</t>
  </si>
  <si>
    <t>เงินลงทุนในบริษัทย่อย</t>
  </si>
  <si>
    <t>เงินลงทุนในบริษัทร่วม</t>
  </si>
  <si>
    <t>เงินลงทุนระยะยาวอื่น</t>
  </si>
  <si>
    <t>เงินให้กู้ยืมระยะยาวและดอกเบี้ยค้างรับแก่บริษัทร่วม</t>
  </si>
  <si>
    <t>เงินจ่ายล่วงหน้าเงินลงทุน</t>
  </si>
  <si>
    <t>เงินให้กู้ยืมระยะยาวและดอกเบี้ยค้างรับแก่กิจการที่เกี่ยวข้องกัน</t>
  </si>
  <si>
    <t>เงินให้กู้ยืมระยะยาวและดอกเบี้ยค้างรับแก่กิจการอื่น</t>
  </si>
  <si>
    <t>เงินให้กู้ยืมระยะยาวกรรมการ</t>
  </si>
  <si>
    <t>ลูกหนี้ผ่อนชำระ</t>
  </si>
  <si>
    <t>สินทรัพย์รอการขาย</t>
  </si>
  <si>
    <t>อสังหาริมทรัพย์เพื่อการลงทุน</t>
  </si>
  <si>
    <t xml:space="preserve">ที่ดิน อาคารและอุปกรณ์ - สุทธิ </t>
  </si>
  <si>
    <t>สินทรัพย์สิทธิการใช้ - สุทธิ</t>
  </si>
  <si>
    <t>สิทธิการเช่า - สุทธิ</t>
  </si>
  <si>
    <t>สินทรัพย์ไม่มีตัวตน - สุทธิ</t>
  </si>
  <si>
    <t>สิทธิในการดำเนินการผลิตและจำหน่ายไฟฟ้า</t>
  </si>
  <si>
    <t>ค่าความนิยม</t>
  </si>
  <si>
    <t>สินทรัพย์ไม่หมุนเวียนอื่น</t>
  </si>
  <si>
    <t>สินทรัพย์ภาษีเงินได้รอตัดบัญชี</t>
  </si>
  <si>
    <t>รวมสินทรัพย์ไม่หมุนเวียน</t>
  </si>
  <si>
    <t>รวมสินทรัพย์</t>
  </si>
  <si>
    <t>(..............................................................................................)                                  (..............................................................................................)</t>
  </si>
  <si>
    <t>นางสาวสุทธิรัตน์ ลีสวัสดิ์ตระกูล                                                                                       นายปัญญา บุญญาภิวัฒน์</t>
  </si>
  <si>
    <t>- 1 -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</si>
  <si>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</si>
  <si>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</si>
  <si>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</si>
  <si>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</si>
  <si>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ส่วนของเงินกู้ยืมสถาบันการเงินกำหนดชำระภายในหนึ่งปี</t>
  </si>
  <si>
    <t>หุ้นกู้ระยะสั้น</t>
  </si>
  <si>
    <t>ค่าเงินลงทุนค้างจ่าย</t>
  </si>
  <si>
    <t>เงินกู้ยืมระยะสั้นและดอกเบี้ยค้างจ่ายกิจการที่เกี่ยวข้องกัน</t>
  </si>
  <si>
    <t>เงินกู้ยืมระยะสั้นและดอกเบี้ยค้างจ่าย-กิจการอื่น</t>
  </si>
  <si>
    <t>เงินเบิกล่วงหน้าค่าโครงการ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</si>
  <si>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</si>
  <si>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</si>
  <si>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</si>
  <si>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</si>
  <si>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</si>
  <si>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เงินกู้ยืมระยะยาวจากบุคคลหรือกิจการที่เกี่ยวข้องกัน</t>
  </si>
  <si>
    <t>เงินกู้ยืมระยะยาวสถาบันการเงิน</t>
  </si>
  <si>
    <t>เงินกู้ยืมระยะยาวกิจการอื่น</t>
  </si>
  <si>
    <t>ค่าเช่าค้างจ่าย</t>
  </si>
  <si>
    <t>หุ้นกู้ระยะยาว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</si>
  <si>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</si>
  <si>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</si>
  <si>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</si>
  <si>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</si>
  <si>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</si>
  <si>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</si>
  <si>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</si>
  <si>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 - มูลค่าหุ้นละ 2.04 บาท</t>
  </si>
  <si>
    <t xml:space="preserve">   หุ้นสามัญ 11,558,846,898 หุ้น มูลค่าหุ้นละ 2.04 บาท</t>
  </si>
  <si>
    <t>ทุนที่ออกและชำระแล้ว</t>
  </si>
  <si>
    <t xml:space="preserve">  หุ้นสามัญ 8,074,009,105 หุ้น มูลค่าหุ้นละ 2.04 บาท</t>
  </si>
  <si>
    <t>ส่วนเกิน (ส่วนต่ำ) มูลค่าหุ้น</t>
  </si>
  <si>
    <t>กำไร (ขาดทุน) สะสม</t>
  </si>
  <si>
    <t xml:space="preserve">   ทุนสำรองตามกฎหมาย</t>
  </si>
  <si>
    <t xml:space="preserve">     กำไร(ขาดทุน)สะสม</t>
  </si>
  <si>
    <t>องค์ประกอบอื่นของส่วนของผู้ถือหุ้น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</si>
  <si>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</si>
  <si>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</si>
  <si>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</si>
  <si>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</si>
  <si>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- 2 -</t>
  </si>
  <si>
    <t>งบการเปลี่ยนแปลงส่วนของผู้ถือหุ้น</t>
  </si>
  <si>
    <t>ผลกำไร (ขาดทุน)</t>
  </si>
  <si>
    <t>รวม</t>
  </si>
  <si>
    <t>จากการวัดมูลค่าใหม่ของ</t>
  </si>
  <si>
    <t>ผลต่างของอัตรา</t>
  </si>
  <si>
    <t>องค์ประกอบ</t>
  </si>
  <si>
    <t>ส่วนได้เสีย</t>
  </si>
  <si>
    <t>ทุนที่ออก</t>
  </si>
  <si>
    <t>ส่วนเกิน (ส่วนต่ำ)</t>
  </si>
  <si>
    <t>ทุนสำรอง</t>
  </si>
  <si>
    <t>ผลประโยชน์พนักงาน</t>
  </si>
  <si>
    <t>แลกเปลี่ยนจากการ</t>
  </si>
  <si>
    <t>อื่นของส่วน</t>
  </si>
  <si>
    <t>รวมส่วนของ</t>
  </si>
  <si>
    <t>ที่ไม่มีอำนาจ</t>
  </si>
  <si>
    <t>และชำระแล้ว</t>
  </si>
  <si>
    <t>มูลค่าหุ้นสามัญ</t>
  </si>
  <si>
    <t xml:space="preserve">ตามกฎหมาย </t>
  </si>
  <si>
    <t>ขาดทุนสะสม</t>
  </si>
  <si>
    <t>ที่กำหนดไว้</t>
  </si>
  <si>
    <t>แปลงค่างบการเงิน</t>
  </si>
  <si>
    <t>ของผู้ถือหุ้น</t>
  </si>
  <si>
    <t>ผู้ถือหุ้นส่วนของบริษัท</t>
  </si>
  <si>
    <t>ควบคุม</t>
  </si>
  <si>
    <t>ผู้ถือหุ้น</t>
  </si>
  <si>
    <t>ยอดคงเหลือ ณ วันที่ 1 มกราคม 2566</t>
  </si>
  <si>
    <t>เพิ่มทุน</t>
  </si>
  <si>
    <t>โอนไปกำไร(ขาดทุน)สะสม</t>
  </si>
  <si>
    <t>ยอดคงเหลือ ณ วันที่ 1 มกราคม 2567</t>
  </si>
  <si>
    <t>เพิ่มขึ้นจากการซื้อบริษัทย่อย</t>
  </si>
  <si>
    <t>ลดลงจากการขายบริษัทย่อย</t>
  </si>
  <si>
    <t>(..............................................................................................)                                                      (..............................................................................................)</t>
  </si>
  <si>
    <t>- 3 -</t>
  </si>
  <si>
    <t>ผลกำไร (ขาดทุน) จาก</t>
  </si>
  <si>
    <t>การวัดมูลค่าใหม่ของ</t>
  </si>
  <si>
    <t>ผลต่างจากการเปลี่ยนแปลง</t>
  </si>
  <si>
    <t>ในมูลค่ายุติธรรมของ</t>
  </si>
  <si>
    <t>เงินลงทุนเผื่อขาย</t>
  </si>
  <si>
    <t>นางสาวสุทธิรัตน์ ลีสวัสดิ์ตระกูล                                                                                                                 นายปัญญา บุญญาภิวัฒน์</t>
  </si>
  <si>
    <t>- 4 -</t>
  </si>
  <si>
    <t>งบกำไรขาดทุน</t>
  </si>
  <si>
    <t xml:space="preserve">รายได้ </t>
  </si>
  <si>
    <t>รายได้จากการขายใบรับรองคาร์บอนเครดิต</t>
  </si>
  <si>
    <t>รายได้อื่น</t>
  </si>
  <si>
    <t xml:space="preserve">   กำไรจากการขายสินทรัพย์รอการขาย</t>
  </si>
  <si>
    <t>รวมรายได้</t>
  </si>
  <si>
    <t xml:space="preserve">ค่าใช้จ่าย </t>
  </si>
  <si>
    <t>ต้นทุนขายใบรับรองคาร์บอนเครดิต</t>
  </si>
  <si>
    <t>หนี้สงสัยจะสูญ</t>
  </si>
  <si>
    <t>รวมค่าใช้จ่าย</t>
  </si>
  <si>
    <t>ส่วนแบ่งกำไร (ขาดทุน) จากเงินลงทุนในบริษัทร่วม</t>
  </si>
  <si>
    <t>นางสาวสุทธิรัตน์ ลีสวัสดิ์ตระกูล                                                                                         นายปัญญา บุญญาภิวัฒน์</t>
  </si>
  <si>
    <t>กำไร (ขาดทุน) เบ็ดเสร็จอื่น</t>
  </si>
  <si>
    <t>รายการที่อาจถูกจัดประเภทใหม่ไว้ในกำไรหรือขาดทุนในภายหลัง :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</si>
  <si>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</si>
  <si>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</si>
  <si>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</si>
  <si>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กำไร(ขาดทุน)ต่อหุ้นขั้นพื้นฐาน</t>
  </si>
  <si>
    <t>งบกระแสเงินสด</t>
  </si>
  <si>
    <t>กระแสเงินสดจากกิจกรรมดำเนินงาน</t>
  </si>
  <si>
    <t>รายการปรับกระทบรายการกำไร(ขาดทุน)ก่อนภาษีเงินได้</t>
  </si>
  <si>
    <t>ค่าเสื่อมราคาและค่าใช้จ่ายตัดบัญชี</t>
  </si>
  <si>
    <t>ตัดจำหน่ายสินทรัพย์สิทธิการใช้</t>
  </si>
  <si>
    <t>ค่าใช้จ่ายในการออกหุ้นกู้ตัดจ่าย</t>
  </si>
  <si>
    <t>หนี้สงสัยจะสูญ(กลับรายการ)</t>
  </si>
  <si>
    <t>หนี้สูญ</t>
  </si>
  <si>
    <t>ค่าชดเชยความเสียหายจากคดีความ</t>
  </si>
  <si>
    <t>รายการตัดจ่ายภาษีเงินได้นิติบุคคลที่ขอคืน</t>
  </si>
  <si>
    <t>ค่าใช้จ่ายผลประโยชน์พนักงาน</t>
  </si>
  <si>
    <t>(กำไร)ขาดทุนจากอัตราแลกเปลี่ยนที่ยังไม่เกิดขึ้น</t>
  </si>
  <si>
    <t>กำไรจากการรับโอนที่ดินเพื่อรับชำระลูกหนี้ค่าเงินลงทุน</t>
  </si>
  <si>
    <t>(กำไร)จากการจำหน่ายสินทรัพย์ทางการเงินหมุนเวียน</t>
  </si>
  <si>
    <t>(กำไร)จากการจำหน่ายเงินลงทุนบริษัทร่วม</t>
  </si>
  <si>
    <t>(กำไร)จากการจำหน่ายเงินลงทุนบริษัทย่อย</t>
  </si>
  <si>
    <t>กำไรจากการซื้อหน่วยธุรกิจ</t>
  </si>
  <si>
    <t>ส่วนแบ่งกำไรในบริษัทร่วม</t>
  </si>
  <si>
    <t>เงินปันผลรับ</t>
  </si>
  <si>
    <t>ดอกเบี้ยรับ</t>
  </si>
  <si>
    <t>ดอกเบี้ยจ่าย</t>
  </si>
  <si>
    <t>ภาษีเงินได้</t>
  </si>
  <si>
    <t>กำไร(ขาดทุน)จากการดำเนินงานก่อนการเปลี่ยนแปลงในสินทรัพย์</t>
  </si>
  <si>
    <t xml:space="preserve">    และหนี้สินดำเนินงาน</t>
  </si>
  <si>
    <t>สินทรัพย์ดำเนินงาน(เพิ่มขึ้น)ลดลง</t>
  </si>
  <si>
    <t>ลูกหนี้การค้าและลูกหนี้อื่นหมุนเวียนลดลง</t>
  </si>
  <si>
    <t>ใบรับรองเครดิตการผลิตพลังงานหมุนเวียน</t>
  </si>
  <si>
    <t>ลูกหนี้ค่าใบรับรองคาร์บอนเครดิต</t>
  </si>
  <si>
    <t>สินทรัพย์หมุนเวียนอื่น(เพิ่มขึ้น)ลดลง</t>
  </si>
  <si>
    <t>สินทรัพย์ไม่หมุนเวียนอื่น(เพิ่มขึ้น)ลดลง</t>
  </si>
  <si>
    <t>หนี้สินดำเนินงานเพิ่มขึ้น(ลดลง)</t>
  </si>
  <si>
    <t>เจ้าหนี้การค้าและเจ้าหนี้อื่นหมุนเวียน(ลดลง)</t>
  </si>
  <si>
    <t>หนี้สินหมุนเวียนอื่นเพิ่มขึ้น</t>
  </si>
  <si>
    <t>หนี้สินไม่หมุนเวียนอื่นเพิ่มขึ้น</t>
  </si>
  <si>
    <t>กระแสเงินสดสุทธิได้มาจากการดำเนินงาน</t>
  </si>
  <si>
    <t>ภาษีเงินได้รับคืน</t>
  </si>
  <si>
    <t>เงินสดจ่ายผลประโยชน์พนักงาน</t>
  </si>
  <si>
    <t>เงินสดสุทธิได้มาจากกิจกรรมดำเนินงาน</t>
  </si>
  <si>
    <t>งบกระแสเงินสด(ต่อ)</t>
  </si>
  <si>
    <t>กระแสเงินสดจากกิจกรรมลงทุน</t>
  </si>
  <si>
    <t>เงินสดรับดอกเบี้ย</t>
  </si>
  <si>
    <t>เงินสดจ่ายซื้อลูกหนี้แฟคเตอริ่ง</t>
  </si>
  <si>
    <t>เงินสดรับจากลูกหนี้แฟคเตอริ่ง</t>
  </si>
  <si>
    <t>เงินฝากติดภาระค้ำประกัน(เพิ่มขึ้น)</t>
  </si>
  <si>
    <t>เงินสดรับจากการขายเงินลงทุนในบริษัทร่วม</t>
  </si>
  <si>
    <t>เงินสดจ่ายเพื่อซื้อในบริษัทย่อยสุทธิจากเงินสดที่ได้รับมา</t>
  </si>
  <si>
    <t>เงินสดจ่ายค่าใช้จ่ายที่เกี่ยวข้องกับการขายเงินลงทุนในบริษัทย่อย</t>
  </si>
  <si>
    <t>เงินให้กู้ยืมระยะสั้นแก่บริษัทย่อย</t>
  </si>
  <si>
    <t>เงินสดรับคืนจากให้กู้ยืมระยะสั้นแก่บริษัทย่อย</t>
  </si>
  <si>
    <t>เงินสดรับคืนจากให้กู้ยืมระยะสั้นแก่กิจการที่เกี่ยวข้องกัน</t>
  </si>
  <si>
    <t>เงินสดรับคืนจากเงินให้กู้กรรมการ</t>
  </si>
  <si>
    <t>เงินให้กู้ยืมระยะยาวแก่กิจการอื่น</t>
  </si>
  <si>
    <t>เงินสดจ่ายเพื่อให้กู้ยืมระยะสั้นแก่กิจการอื่น</t>
  </si>
  <si>
    <t>เงินสดจ่ายเพื่อซื้อที่ดิน อาคาร และอุปกรณ์</t>
  </si>
  <si>
    <t>เงินสดรับจากการขายอาคาร อุปกรณ์ และสินทรัพย์ไม่มีตัวตน</t>
  </si>
  <si>
    <t>เงินสดรับจากสินทรัพย์รอการขายสุทธิจากเงินจ่ายเพื่อปรับปรุงที่ดินให้พร้อมขาย</t>
  </si>
  <si>
    <t>เงินสดจ่ายค่าธรรมเนียมการโอนอสังหาริมทรัพย์เพื่อการลงทุน</t>
  </si>
  <si>
    <t>เงินสดสุทธิได้มาจากกิจกรรมลงทุน</t>
  </si>
  <si>
    <t>กระแสเงินสดจากกิจกรรมจัดหาเงิน</t>
  </si>
  <si>
    <t>เงินสดจ่ายดอกเบี้ย</t>
  </si>
  <si>
    <t>เงินสดจ่ายคืนหนี้สินภายใต้สัญญาเช่า</t>
  </si>
  <si>
    <t>เงินสดรับจากเพิ่มทุนในบริษัทย่อย(จากส่วนได้เสียที่ไม่มีอำนาจควบคุม)</t>
  </si>
  <si>
    <t>เงินสดรับจากการเพิ่มทุน</t>
  </si>
  <si>
    <t>เงินสดรับจากเงินกู้ยืมระยะสั้นจากการออกหุ้นกู้</t>
  </si>
  <si>
    <t>ค่าใช้จ่ายในการออกหุ้นกู้ระยะสั้น</t>
  </si>
  <si>
    <t>เงินสดรับจากเงินกู้ยืมระยะยาวจากการออกหุ้นกู้</t>
  </si>
  <si>
    <t>ค่าใช้จ่ายในการออกหุ้นกู้ระยะยาว</t>
  </si>
  <si>
    <t>เงินสดจ่ายคืนเงินกู้ยืมจากสถาบันการเงิน</t>
  </si>
  <si>
    <t>เงินสดสุทธิ(ใช้ไปใน)กิจกรรมจัดหาเงิน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</si>
  <si>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</si>
  <si>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เงินสดและรายการเทียบเท่าเงินสดต้นงวด</t>
  </si>
  <si>
    <t>เงินสดและรายการเทียบเท่าเงินสดเพิ่มขึ้นจากการซื้อและขายบริษัทย่อย</t>
  </si>
  <si>
    <t>ผลกระทบจากอัตราแลกเปลี่ยนของเงินตราต่างประเทศ</t>
  </si>
  <si>
    <t>ผลแตกต่างจากการแปลงค่างบการเงิน</t>
  </si>
  <si>
    <t>เงินสดและรายการเทียบเท่าเงินสดปลายงวด</t>
  </si>
  <si>
    <t>ข้อมูลเพิ่มเติมเกี่ยวกับงบกระแสเงินสด</t>
  </si>
  <si>
    <t>Test</t>
  </si>
  <si>
    <t>Checked</t>
  </si>
  <si>
    <t>กำไรจากการขายทรัพย์สินถาวร</t>
  </si>
  <si>
    <t>เจ้าหนี้ตามสัญญาเช่าลดลงจากการขายสินทรัพย์สิทธิการใช้</t>
  </si>
  <si>
    <t>สินทรัพย์สิทธิการใช้(เพิ่มขึ้น)</t>
  </si>
  <si>
    <t>เงินสดรับจากการขายเงินลงทุนในบริษัทย่อยลดลง</t>
  </si>
  <si>
    <t>เงินสดรับจากการขายเงินลงทุนในบริษัทร่วมเพิ่มขึ้น</t>
  </si>
  <si>
    <t>งบฐานะการเงิน (ต่อ)</t>
  </si>
  <si>
    <t>สินทรัพย์ที่ถือไว้เพื่อขาย</t>
  </si>
  <si>
    <t>(ปรับปรุงใหม่)</t>
  </si>
  <si>
    <t>1 มกราคม 2566</t>
  </si>
  <si>
    <t>ยอดคงเหลือ ณ วันที่ 1 มกราคม 2567-ก่อนปรับปรุง</t>
  </si>
  <si>
    <t>กำไรสะสมปรับปรุง</t>
  </si>
  <si>
    <t>ยอดคงเหลือ ณ วันที่ 1 มกราคม 2567-หลังปรับปรุง</t>
  </si>
  <si>
    <t xml:space="preserve">  หุ้นสามัญ 4,549,179,515 หุ้น มูลค่าหุ้นละ 0.68 บาท</t>
  </si>
  <si>
    <t xml:space="preserve">  หุ้นสามัญ 3,460,259,199 หุ้น มูลค่าหุ้นละ 0.68 บาท</t>
  </si>
  <si>
    <t>ค่าเผื่อการด้อยค่าสินทรัพย์ไม่มีตัวตน</t>
  </si>
  <si>
    <t>เงินสดรับจากการกู้ยืมระยะสั้นกิจการที่เกี่ยวข้องกัน</t>
  </si>
  <si>
    <t>เงินสดจ่ายกู้ยืมระยะสั้นกิจการที่เกี่ยวข้องกัน</t>
  </si>
  <si>
    <t>เงินสดจ่ายเงินกู้ยืมระยะสั้นกิจการอื่น</t>
  </si>
  <si>
    <t>เงินกู้ยืมระยะสั้นและดอกเบี้ยค้างจ่ายกิจการอื่น ลดลง</t>
  </si>
  <si>
    <t>เงินให้กู้ยืมระยะสั้นและดอกเบี้ยค้างรับแก่กิจการอื่น ลดลง</t>
  </si>
  <si>
    <t>- 10 -</t>
  </si>
  <si>
    <t>- 11 -</t>
  </si>
  <si>
    <t>ลูกหนี้ตามสัญญาโอนสิทธิเรียกร้อง (ลูกหนี้แฟคตอริ่ง)</t>
  </si>
  <si>
    <t>เงินสดรับจ่ายคืนหุ้นกู้ระยะสั้น</t>
  </si>
  <si>
    <t>ลูกหนี้เงินมัดจำค่าเงินลงทุนและเงินให้กู้ยืมระยะสั้น</t>
  </si>
  <si>
    <t>เงินเบิกเกินบัญชีและเงินกู้ยืมระยะสั้น</t>
  </si>
  <si>
    <t>ค่าเผื่อการด้อยค่าสินทรัพย์รอการขาย</t>
  </si>
  <si>
    <t>กำไรจากการยกเลิกสัญญา</t>
  </si>
  <si>
    <t>ลูกหนี้ค่าขายเงินมัดจำค่าเงินลงทุนและเงินกู้ยืมระยะสั้น</t>
  </si>
  <si>
    <t>เงินสดรับจากการขายเงินลงทุนในบริษัทย่อย</t>
  </si>
  <si>
    <t>เงินสดรับจากการกู้ยืมระยะยาวกิจการอื่น</t>
  </si>
  <si>
    <t>เงินสดรับจากเงินเบิกเกินบัญชีและเงินกู้ยืมระยะสั้น</t>
  </si>
  <si>
    <t>อสังหาริมทรัพย์เพิ่มขึ้น</t>
  </si>
  <si>
    <t>เงินลงทุนในบริษัทร่วมลดลงจากการโอนไปเป็นเงินลงทุนในบริษัทย่อย</t>
  </si>
  <si>
    <t>เงินลงทุนในบริษัทย่อยเพิ่มขึ้นจากการรับโอนมาจากบริษัทร่วม</t>
  </si>
  <si>
    <t>เงินลงทุนในบริษัทร่วมเพิ่มขึ้น</t>
  </si>
  <si>
    <t>เจ้าหนี้การค้าและเจ้าหนี้อื่นหมุนเวียนเพิ่มขึ้น</t>
  </si>
  <si>
    <t>เจ้าหนี้อื่นจากการขายเงินลงทุนในบริษัทร่วมลดลง</t>
  </si>
  <si>
    <t>เจ้าหนี้ตามสัญญาเช่าลดลงจากสินทรัพย์สิทธิการใช้</t>
  </si>
  <si>
    <t>สินทรัพย์สิทธิการใช้(ลดลง)</t>
  </si>
  <si>
    <t>ลูกหนี้ค่าขายเงินมัดจำค่าเงินลงทุนและเงินกู้ยืมระยะสั้นลดลง</t>
  </si>
  <si>
    <t>เงินสดจ่ายล่วงหน้าเงินลงทุนลดลง</t>
  </si>
  <si>
    <t>ขาดทุนจากการขายทรัพย์สินถาวรและสินทรัพย์สิทธิการใช้</t>
  </si>
  <si>
    <t>- 9 -</t>
  </si>
  <si>
    <t xml:space="preserve">การแบ่งปันกำไร (ขาดทุน) </t>
  </si>
  <si>
    <t>ณ วันที่ 31 ธันวาคม 2567</t>
  </si>
  <si>
    <t>31 ธันวาคม 2567</t>
  </si>
  <si>
    <t>ยอดคงเหลือ ณ วันที่ 31 ธันวาคม 2566</t>
  </si>
  <si>
    <t>ยอดคงเหลือ ณ วันที่ 31 ธันวาคม 2567</t>
  </si>
  <si>
    <t>สำหรับปี สิ้นสุดวันที่ 31 ธันวาคม 2567</t>
  </si>
  <si>
    <t>สำหรับปี สิ้นสุดวันที่ 31 ธันวาคม</t>
  </si>
  <si>
    <t>บาท</t>
  </si>
  <si>
    <t>ค่าเผื่อการด้อยค่าความนิยม</t>
  </si>
  <si>
    <t>เงินสดรับจากการจำหน่ายเงินลงทุน</t>
  </si>
  <si>
    <t>เงินสดจ่ายเงินกู้ยืมระยะยาวกิจการอื่น เพิ่มขึ้น</t>
  </si>
  <si>
    <t>เงินสดจ่ายซื้อสินทรัพย์รอการขาย</t>
  </si>
  <si>
    <t>ขาดทุนจากการขายสินทรัพย์รอการขาย</t>
  </si>
  <si>
    <t>เงินสดรับเพื่อเป็นหลักประกันลูกหนี้ค่าใบรับรองเครดิตการผลิตพลังงานหมุนเวียน</t>
  </si>
  <si>
    <t>กำไร(ขาดทุน)เบ็ดเสร็จรวมสำหรับปี</t>
  </si>
  <si>
    <t>กำไร(ขาดทุน)เบ็ดเสร็จรวมสำหรับปี-ปรับปรุงใหม่</t>
  </si>
  <si>
    <t>หมายเหตุประกอบงบการเงินถือเป็นส่วนหนึ่งของงบการเงินนี้</t>
  </si>
  <si>
    <t>กำไร(ขาดทุน) สำหรับปี</t>
  </si>
  <si>
    <t>กำไร(ขาดทุน) เบ็ดเสร็จรวมสำหรับปี</t>
  </si>
  <si>
    <t>กำไร(ขาดทุน)สำหรับปี</t>
  </si>
  <si>
    <t>ผลขาดทุนจากการด้อยค่าสินทรัพย์ไม่มีตัวตน</t>
  </si>
  <si>
    <t>รายได้จากการให้บริการ</t>
  </si>
  <si>
    <t>รายได้ค่าก่อสร้าง</t>
  </si>
  <si>
    <t>รายได้จากการขายไฟ</t>
  </si>
  <si>
    <t>รายได้จากการขายน้ำดิบ</t>
  </si>
  <si>
    <t>รายได้ทางการเงิน</t>
  </si>
  <si>
    <t>กำไรจากการขายเงินลงทุนในบริษัทย่อย</t>
  </si>
  <si>
    <t>กำไรจากการขายเงินลงทุนในบริษัทร่วม</t>
  </si>
  <si>
    <t>กำไรจากการรับโอนที่ดิน</t>
  </si>
  <si>
    <t>กำไรจากอัตราแลกเปลี่ยน</t>
  </si>
  <si>
    <t>อื่นๆ</t>
  </si>
  <si>
    <t>ต้นทุนการให้บริการ</t>
  </si>
  <si>
    <t>ต้นทุนงานก่อสร้าง</t>
  </si>
  <si>
    <t>ต้นทุนในการขายไฟ</t>
  </si>
  <si>
    <t>ต้นทุนในการขายน้ำดิบ</t>
  </si>
  <si>
    <t>ค่าใช้จ่ายในการขาย</t>
  </si>
  <si>
    <t xml:space="preserve">ค่าใช้จ่ายในการบริหาร </t>
  </si>
  <si>
    <t>ขาดทุนจากอัตราแลกเปลี่ยน</t>
  </si>
  <si>
    <t>ผลขาดทุนจากการด้อยค่าสินทรัพย์</t>
  </si>
  <si>
    <t>ผลขาดทุนจากการด้อยค่าความนิยม</t>
  </si>
  <si>
    <t>ผลขาดทุนจากการขายเงินลงทุน</t>
  </si>
  <si>
    <t>ต้นทุนทางการเงิน</t>
  </si>
  <si>
    <t>กำไร(ขาดทุน) ก่อนภาษีเงินได้</t>
  </si>
  <si>
    <t>รายได้ (ค่าใช้จ่าย) ภาษีเงินได้</t>
  </si>
  <si>
    <t>กำไร(ขาดทุน) จากการวัดมูลค่าใหม่ของ-</t>
  </si>
  <si>
    <t>-ผลประโยชน์พนักงานที่กำหนดไว้</t>
  </si>
  <si>
    <t>กำไร(ขาดทุน) ต่อหุ้น (บาท)</t>
  </si>
  <si>
    <t>จำนวนหุ้นสามัญถัวเฉลี่ยถ่วงน้ำหนัก (หุ้น)</t>
  </si>
  <si>
    <t>ขาดทุนจากการขายสินทรัพย์</t>
  </si>
  <si>
    <t>เงินสดจ่ายเพื่อให้กู้ยืมระยะสั้นแก่กิจการที่เกี่ยวข้องกัน</t>
  </si>
  <si>
    <t>เงินสดรับคืนจากเงินให้กู้ยืมระยะสั้นแก่กิจการอื่น</t>
  </si>
  <si>
    <t>เงินสดจ่ายจากเงินเบิกเกินบัญชีและเงินกู้ยืมระยะสั้น</t>
  </si>
  <si>
    <t>-5-</t>
  </si>
  <si>
    <t>-6-</t>
  </si>
  <si>
    <t>สำหรับปีสิ้นสุดวันที่ 31 ธันวาคม 2567</t>
  </si>
  <si>
    <t>งบกำไรขาดทุนเบ็ดเสร็จ</t>
  </si>
  <si>
    <t>เจ้าหนี้ค่าซื้อหุ้น WTX</t>
  </si>
  <si>
    <t>ผลขาดทุนจากการด้อยค่าสินทรัพย์ทางการเงินไม่หมุนเวียนอื่น</t>
  </si>
  <si>
    <t>ค่าเผื่อการด้อยค่าสินทรัพย์ทางการเงินไม่หมุนเวียน</t>
  </si>
  <si>
    <t>ขาดทุนจากการขายลูกหนี้เงินมัดจำและเงินกู้ยืมระยะสั้น</t>
  </si>
  <si>
    <t>เงินสดจ่ายเพื่อซื้อเงินลงทุน</t>
  </si>
  <si>
    <t>เงินสดจ่ายเพื่อซื้อสินทรัพย์ทางการเงินไม่หมุนเวียน</t>
  </si>
  <si>
    <t xml:space="preserve">                                                                                                                                                                               นางสาวสุทธิรัตน์ ลีสวัสดิ์ตระกูล                                                                                                           นายปัญญา บุญญาภิวัฒน์</t>
  </si>
  <si>
    <t xml:space="preserve">  หุ้นสามัญ 8,074,007,854 หุ้น มูลค่าหุ้นละ 2.04 บาท</t>
  </si>
  <si>
    <t>- 7 -</t>
  </si>
  <si>
    <t>- 8 -</t>
  </si>
  <si>
    <t>รายการที่จะไม่ถูกจัดประเภทใหม่ไว้ในกำไรหรือขาดทุนภายหลัง :</t>
  </si>
  <si>
    <t>ผลกำไร(ขาดทุน)จากการวัดมูลค่าใหม่ของ-</t>
  </si>
  <si>
    <t>ผลต่างของอัตราแลกเปลี่ยนจากการแปลงค่างบการเงิน</t>
  </si>
  <si>
    <t>กำไร (ขาดทุน) เบ็ดเสร็จอื่นสำหรับปี</t>
  </si>
  <si>
    <t>4.2,36.4</t>
  </si>
  <si>
    <t>4.2,20</t>
  </si>
  <si>
    <t>4.2,22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</si>
</sst>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.00;\(#,##0.00\)"/>
    <numFmt numFmtId="190" formatCode="_(* #,##0_);_(* \(#,##0\);_(* &quot;-&quot;??_);_(@_)"/>
    <numFmt numFmtId="191" formatCode="0.0"/>
    <numFmt numFmtId="192" formatCode="#,##0.00\ ;\(#,##0.00\)"/>
    <numFmt numFmtId="193" formatCode="#,##0.000\ ;\(#,##0.000\)"/>
    <numFmt numFmtId="194" formatCode="#,##0.0000\ ;\(#,##0.0000\)"/>
    <numFmt numFmtId="195" formatCode="_(* #,##0.00_);_(* \(#,##0.00\);_(* &quot;-&quot;_);_(@_)"/>
  </numFmts>
  <fonts count="2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i/>
      <sz val="14"/>
      <name val="Angsana New"/>
      <family val="1"/>
    </font>
    <font>
      <b/>
      <i/>
      <sz val="14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sz val="14"/>
      <color indexed="9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i/>
      <sz val="14"/>
      <color theme="1"/>
      <name val="Angsana New"/>
      <family val="1"/>
    </font>
    <font>
      <sz val="11"/>
      <name val="Times New Roman"/>
      <family val="1"/>
    </font>
    <font>
      <sz val="14"/>
      <color theme="1"/>
      <name val="Angsana New"/>
      <family val="1"/>
      <charset val="222"/>
    </font>
    <font>
      <b/>
      <i/>
      <sz val="14"/>
      <color theme="1"/>
      <name val="Angsana New"/>
      <family val="1"/>
    </font>
    <font>
      <sz val="11"/>
      <color indexed="8"/>
      <name val="Calibri"/>
      <family val="2"/>
    </font>
    <font>
      <sz val="14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4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16" fillId="0" borderId="0"/>
    <xf numFmtId="0" fontId="9" fillId="0" borderId="0"/>
    <xf numFmtId="0" fontId="9" fillId="0" borderId="0"/>
    <xf numFmtId="0" fontId="19" fillId="0" borderId="0"/>
    <xf numFmtId="188" fontId="21" fillId="0" borderId="0" applyFont="0" applyFill="0" applyBorder="0" applyAlignment="0" applyProtection="0"/>
  </cellStyleXfs>
  <cellXfs count="294">
    <xf numFmtId="0" fontId="0" fillId="0" borderId="0" xfId="0"/>
    <xf numFmtId="189" fontId="6" fillId="0" borderId="0" xfId="1" applyNumberFormat="1" applyFont="1" applyFill="1" applyBorder="1" applyAlignment="1">
      <alignment horizontal="center" vertical="top" wrapText="1"/>
    </xf>
    <xf numFmtId="187" fontId="4" fillId="0" borderId="0" xfId="3" applyNumberFormat="1" applyFont="1" applyFill="1" applyBorder="1" applyAlignment="1">
      <alignment horizontal="right"/>
    </xf>
    <xf numFmtId="190" fontId="8" fillId="0" borderId="0" xfId="3" applyNumberFormat="1" applyFont="1" applyFill="1" applyBorder="1" applyAlignment="1"/>
    <xf numFmtId="190" fontId="4" fillId="0" borderId="0" xfId="3" applyNumberFormat="1" applyFont="1" applyFill="1" applyBorder="1" applyAlignment="1">
      <alignment horizontal="right"/>
    </xf>
    <xf numFmtId="190" fontId="8" fillId="0" borderId="0" xfId="3" applyNumberFormat="1" applyFont="1" applyFill="1" applyBorder="1" applyAlignment="1">
      <alignment horizontal="center"/>
    </xf>
    <xf numFmtId="190" fontId="4" fillId="0" borderId="0" xfId="3" applyNumberFormat="1" applyFont="1" applyFill="1" applyAlignment="1">
      <alignment horizontal="center"/>
    </xf>
    <xf numFmtId="190" fontId="4" fillId="0" borderId="0" xfId="4" applyNumberFormat="1" applyFont="1" applyFill="1" applyBorder="1" applyAlignment="1">
      <alignment horizontal="center"/>
    </xf>
    <xf numFmtId="190" fontId="5" fillId="0" borderId="0" xfId="3" applyNumberFormat="1" applyFont="1" applyFill="1" applyAlignment="1"/>
    <xf numFmtId="190" fontId="4" fillId="0" borderId="0" xfId="3" applyNumberFormat="1" applyFont="1" applyFill="1" applyBorder="1" applyAlignment="1"/>
    <xf numFmtId="190" fontId="8" fillId="0" borderId="0" xfId="4" applyNumberFormat="1" applyFont="1" applyFill="1" applyBorder="1" applyAlignment="1"/>
    <xf numFmtId="190" fontId="4" fillId="0" borderId="0" xfId="4" applyNumberFormat="1" applyFont="1" applyFill="1" applyBorder="1" applyAlignment="1"/>
    <xf numFmtId="190" fontId="8" fillId="0" borderId="0" xfId="4" applyNumberFormat="1" applyFont="1" applyFill="1" applyBorder="1" applyAlignment="1">
      <alignment horizontal="right"/>
    </xf>
    <xf numFmtId="190" fontId="4" fillId="0" borderId="0" xfId="5" applyNumberFormat="1" applyFont="1" applyFill="1" applyBorder="1" applyAlignment="1">
      <alignment horizontal="right"/>
    </xf>
    <xf numFmtId="43" fontId="4" fillId="0" borderId="0" xfId="1" applyFont="1" applyFill="1"/>
    <xf numFmtId="43" fontId="8" fillId="0" borderId="0" xfId="1" applyFont="1" applyFill="1"/>
    <xf numFmtId="188" fontId="8" fillId="0" borderId="0" xfId="3" applyFont="1" applyFill="1" applyAlignment="1"/>
    <xf numFmtId="188" fontId="8" fillId="0" borderId="0" xfId="3" applyFont="1" applyFill="1" applyBorder="1" applyAlignment="1">
      <alignment horizontal="center"/>
    </xf>
    <xf numFmtId="188" fontId="8" fillId="0" borderId="0" xfId="5" applyFont="1" applyFill="1" applyAlignment="1"/>
    <xf numFmtId="49" fontId="3" fillId="0" borderId="0" xfId="2" applyNumberFormat="1" applyFont="1" applyAlignment="1">
      <alignment horizontal="center"/>
    </xf>
    <xf numFmtId="0" fontId="4" fillId="0" borderId="0" xfId="2" applyFont="1"/>
    <xf numFmtId="0" fontId="3" fillId="0" borderId="0" xfId="2" applyFont="1"/>
    <xf numFmtId="0" fontId="3" fillId="0" borderId="1" xfId="2" applyFont="1" applyBorder="1" applyAlignment="1">
      <alignment horizontal="center"/>
    </xf>
    <xf numFmtId="49" fontId="4" fillId="0" borderId="0" xfId="2" applyNumberFormat="1" applyFont="1"/>
    <xf numFmtId="0" fontId="3" fillId="0" borderId="0" xfId="2" applyFont="1" applyAlignment="1">
      <alignment horizontal="center"/>
    </xf>
    <xf numFmtId="0" fontId="3" fillId="0" borderId="1" xfId="2" quotePrefix="1" applyFont="1" applyBorder="1" applyAlignment="1">
      <alignment horizontal="center"/>
    </xf>
    <xf numFmtId="0" fontId="3" fillId="0" borderId="0" xfId="2" quotePrefix="1" applyFont="1" applyAlignment="1">
      <alignment horizontal="center"/>
    </xf>
    <xf numFmtId="0" fontId="3" fillId="0" borderId="2" xfId="2" quotePrefix="1" applyFont="1" applyBorder="1" applyAlignment="1">
      <alignment horizontal="center"/>
    </xf>
    <xf numFmtId="0" fontId="5" fillId="0" borderId="1" xfId="2" quotePrefix="1" applyFont="1" applyBorder="1" applyAlignment="1">
      <alignment horizontal="center"/>
    </xf>
    <xf numFmtId="0" fontId="7" fillId="0" borderId="0" xfId="2" quotePrefix="1" applyFont="1" applyAlignment="1">
      <alignment horizontal="center"/>
    </xf>
    <xf numFmtId="0" fontId="5" fillId="0" borderId="0" xfId="2" applyFont="1" applyAlignment="1">
      <alignment horizontal="center"/>
    </xf>
    <xf numFmtId="49" fontId="3" fillId="0" borderId="0" xfId="2" applyNumberFormat="1" applyFont="1"/>
    <xf numFmtId="0" fontId="4" fillId="0" borderId="0" xfId="2" applyFont="1" applyAlignment="1">
      <alignment horizontal="center"/>
    </xf>
    <xf numFmtId="187" fontId="4" fillId="0" borderId="0" xfId="2" applyNumberFormat="1" applyFont="1" applyAlignment="1">
      <alignment horizontal="center"/>
    </xf>
    <xf numFmtId="187" fontId="4" fillId="0" borderId="0" xfId="2" applyNumberFormat="1" applyFont="1"/>
    <xf numFmtId="187" fontId="4" fillId="0" borderId="0" xfId="2" applyNumberFormat="1" applyFont="1" applyAlignment="1">
      <alignment horizontal="right"/>
    </xf>
    <xf numFmtId="187" fontId="3" fillId="0" borderId="0" xfId="2" applyNumberFormat="1" applyFont="1" applyAlignment="1">
      <alignment horizontal="right"/>
    </xf>
    <xf numFmtId="187" fontId="5" fillId="0" borderId="0" xfId="2" applyNumberFormat="1" applyFont="1" applyAlignment="1">
      <alignment horizontal="right"/>
    </xf>
    <xf numFmtId="49" fontId="6" fillId="0" borderId="0" xfId="2" applyNumberFormat="1" applyFont="1"/>
    <xf numFmtId="190" fontId="4" fillId="0" borderId="0" xfId="2" applyNumberFormat="1" applyFont="1" applyAlignment="1">
      <alignment horizontal="center"/>
    </xf>
    <xf numFmtId="190" fontId="4" fillId="0" borderId="0" xfId="2" applyNumberFormat="1" applyFont="1" applyAlignment="1">
      <alignment horizontal="right"/>
    </xf>
    <xf numFmtId="191" fontId="4" fillId="0" borderId="0" xfId="2" quotePrefix="1" applyNumberFormat="1" applyFont="1" applyAlignment="1">
      <alignment horizontal="center"/>
    </xf>
    <xf numFmtId="190" fontId="8" fillId="0" borderId="0" xfId="2" applyNumberFormat="1" applyFont="1"/>
    <xf numFmtId="190" fontId="4" fillId="0" borderId="0" xfId="2" applyNumberFormat="1" applyFont="1"/>
    <xf numFmtId="190" fontId="8" fillId="0" borderId="0" xfId="2" applyNumberFormat="1" applyFont="1" applyAlignment="1">
      <alignment horizontal="right"/>
    </xf>
    <xf numFmtId="0" fontId="10" fillId="0" borderId="0" xfId="2" applyFont="1"/>
    <xf numFmtId="0" fontId="8" fillId="0" borderId="0" xfId="2" applyFont="1"/>
    <xf numFmtId="49" fontId="8" fillId="0" borderId="0" xfId="0" applyNumberFormat="1" applyFont="1"/>
    <xf numFmtId="0" fontId="8" fillId="0" borderId="0" xfId="0" applyFont="1"/>
    <xf numFmtId="187" fontId="8" fillId="0" borderId="0" xfId="0" applyNumberFormat="1" applyFont="1"/>
    <xf numFmtId="49" fontId="15" fillId="0" borderId="0" xfId="2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187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quotePrefix="1" applyFont="1" applyBorder="1" applyAlignment="1">
      <alignment horizontal="center"/>
    </xf>
    <xf numFmtId="187" fontId="8" fillId="0" borderId="0" xfId="6" applyNumberFormat="1" applyFont="1" applyAlignment="1">
      <alignment horizontal="right"/>
    </xf>
    <xf numFmtId="49" fontId="5" fillId="0" borderId="0" xfId="0" applyNumberFormat="1" applyFont="1"/>
    <xf numFmtId="0" fontId="17" fillId="0" borderId="0" xfId="7" applyFont="1"/>
    <xf numFmtId="49" fontId="8" fillId="0" borderId="0" xfId="0" applyNumberFormat="1" applyFont="1" applyAlignment="1">
      <alignment horizontal="left"/>
    </xf>
    <xf numFmtId="187" fontId="8" fillId="0" borderId="0" xfId="0" applyNumberFormat="1" applyFont="1" applyAlignment="1">
      <alignment horizontal="right"/>
    </xf>
    <xf numFmtId="187" fontId="5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center"/>
    </xf>
    <xf numFmtId="187" fontId="8" fillId="0" borderId="0" xfId="0" applyNumberFormat="1" applyFont="1" applyAlignment="1">
      <alignment horizontal="center"/>
    </xf>
    <xf numFmtId="49" fontId="8" fillId="0" borderId="0" xfId="2" applyNumberFormat="1" applyFont="1"/>
    <xf numFmtId="0" fontId="5" fillId="0" borderId="0" xfId="8" applyFont="1"/>
    <xf numFmtId="0" fontId="8" fillId="0" borderId="0" xfId="8" applyFont="1"/>
    <xf numFmtId="0" fontId="15" fillId="0" borderId="0" xfId="0" applyFont="1"/>
    <xf numFmtId="49" fontId="15" fillId="0" borderId="0" xfId="2" applyNumberFormat="1" applyFont="1"/>
    <xf numFmtId="49" fontId="15" fillId="0" borderId="0" xfId="0" applyNumberFormat="1" applyFont="1"/>
    <xf numFmtId="187" fontId="15" fillId="0" borderId="0" xfId="0" applyNumberFormat="1" applyFont="1" applyAlignment="1">
      <alignment horizontal="right"/>
    </xf>
    <xf numFmtId="187" fontId="18" fillId="0" borderId="0" xfId="0" applyNumberFormat="1" applyFont="1" applyAlignment="1">
      <alignment horizontal="center"/>
    </xf>
    <xf numFmtId="49" fontId="5" fillId="0" borderId="0" xfId="0" quotePrefix="1" applyNumberFormat="1" applyFont="1"/>
    <xf numFmtId="0" fontId="5" fillId="0" borderId="2" xfId="0" quotePrefix="1" applyFont="1" applyBorder="1" applyAlignment="1">
      <alignment horizontal="center"/>
    </xf>
    <xf numFmtId="0" fontId="8" fillId="0" borderId="0" xfId="0" applyFont="1" applyAlignment="1">
      <alignment horizontal="center"/>
    </xf>
    <xf numFmtId="187" fontId="15" fillId="0" borderId="0" xfId="0" applyNumberFormat="1" applyFont="1" applyAlignment="1">
      <alignment horizontal="center"/>
    </xf>
    <xf numFmtId="0" fontId="8" fillId="0" borderId="0" xfId="9" applyFont="1"/>
    <xf numFmtId="49" fontId="8" fillId="0" borderId="0" xfId="9" applyNumberFormat="1" applyFont="1"/>
    <xf numFmtId="0" fontId="20" fillId="0" borderId="0" xfId="0" applyFont="1"/>
    <xf numFmtId="0" fontId="15" fillId="0" borderId="0" xfId="0" applyFont="1" applyAlignment="1">
      <alignment horizontal="right"/>
    </xf>
    <xf numFmtId="0" fontId="3" fillId="0" borderId="0" xfId="2" applyFont="1" applyAlignment="1">
      <alignment horizontal="center" vertical="center"/>
    </xf>
    <xf numFmtId="49" fontId="13" fillId="0" borderId="0" xfId="2" applyNumberFormat="1" applyFont="1" applyAlignment="1">
      <alignment horizontal="center"/>
    </xf>
    <xf numFmtId="0" fontId="4" fillId="0" borderId="0" xfId="2" applyFont="1" applyAlignment="1">
      <alignment horizontal="right"/>
    </xf>
    <xf numFmtId="0" fontId="8" fillId="0" borderId="0" xfId="2" applyFont="1" applyAlignment="1">
      <alignment horizontal="right"/>
    </xf>
    <xf numFmtId="49" fontId="14" fillId="0" borderId="0" xfId="2" applyNumberFormat="1" applyFont="1"/>
    <xf numFmtId="49" fontId="14" fillId="0" borderId="0" xfId="2" quotePrefix="1" applyNumberFormat="1" applyFont="1"/>
    <xf numFmtId="192" fontId="4" fillId="0" borderId="0" xfId="2" applyNumberFormat="1" applyFont="1" applyAlignment="1">
      <alignment horizontal="right"/>
    </xf>
    <xf numFmtId="192" fontId="8" fillId="0" borderId="0" xfId="2" applyNumberFormat="1" applyFont="1" applyAlignment="1">
      <alignment horizontal="right"/>
    </xf>
    <xf numFmtId="0" fontId="3" fillId="0" borderId="0" xfId="0" applyFont="1"/>
    <xf numFmtId="189" fontId="4" fillId="0" borderId="0" xfId="0" applyNumberFormat="1" applyFont="1"/>
    <xf numFmtId="193" fontId="4" fillId="0" borderId="3" xfId="2" quotePrefix="1" applyNumberFormat="1" applyFont="1" applyBorder="1" applyAlignment="1">
      <alignment horizontal="right"/>
    </xf>
    <xf numFmtId="194" fontId="4" fillId="0" borderId="0" xfId="2" applyNumberFormat="1" applyFont="1" applyAlignment="1">
      <alignment horizontal="right"/>
    </xf>
    <xf numFmtId="194" fontId="4" fillId="0" borderId="0" xfId="2" applyNumberFormat="1" applyFont="1" applyAlignment="1">
      <alignment horizontal="center"/>
    </xf>
    <xf numFmtId="0" fontId="4" fillId="0" borderId="0" xfId="0" applyFont="1"/>
    <xf numFmtId="190" fontId="8" fillId="0" borderId="5" xfId="2" applyNumberFormat="1" applyFont="1" applyBorder="1"/>
    <xf numFmtId="193" fontId="4" fillId="0" borderId="0" xfId="2" applyNumberFormat="1" applyFont="1" applyAlignment="1">
      <alignment horizontal="right"/>
    </xf>
    <xf numFmtId="194" fontId="8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49" fontId="13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/>
    </xf>
    <xf numFmtId="0" fontId="3" fillId="0" borderId="1" xfId="2" applyFont="1" applyBorder="1" applyAlignment="1">
      <alignment horizontal="center" vertical="top" wrapText="1"/>
    </xf>
    <xf numFmtId="0" fontId="3" fillId="0" borderId="0" xfId="2" applyFont="1" applyAlignment="1">
      <alignment horizontal="center" vertical="center" wrapText="1"/>
    </xf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/>
    </xf>
    <xf numFmtId="0" fontId="4" fillId="0" borderId="0" xfId="2" applyFont="1" applyAlignment="1">
      <alignment horizontal="center" vertical="top"/>
    </xf>
    <xf numFmtId="49" fontId="4" fillId="0" borderId="0" xfId="0" applyNumberFormat="1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4" fillId="0" borderId="0" xfId="2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6" fillId="0" borderId="0" xfId="2" applyFont="1"/>
    <xf numFmtId="49" fontId="3" fillId="0" borderId="0" xfId="2" applyNumberFormat="1" applyFont="1" applyAlignment="1">
      <alignment horizontal="right"/>
    </xf>
    <xf numFmtId="0" fontId="3" fillId="0" borderId="0" xfId="2" applyFont="1" applyAlignment="1">
      <alignment vertical="top"/>
    </xf>
    <xf numFmtId="43" fontId="22" fillId="0" borderId="0" xfId="1" applyFont="1" applyFill="1"/>
    <xf numFmtId="188" fontId="4" fillId="0" borderId="0" xfId="2" applyNumberFormat="1" applyFont="1"/>
    <xf numFmtId="43" fontId="4" fillId="0" borderId="0" xfId="2" applyNumberFormat="1" applyFont="1"/>
    <xf numFmtId="190" fontId="5" fillId="0" borderId="0" xfId="0" applyNumberFormat="1" applyFont="1" applyAlignment="1">
      <alignment horizontal="right"/>
    </xf>
    <xf numFmtId="195" fontId="4" fillId="0" borderId="4" xfId="3" applyNumberFormat="1" applyFont="1" applyFill="1" applyBorder="1" applyAlignment="1">
      <alignment horizontal="right"/>
    </xf>
    <xf numFmtId="195" fontId="4" fillId="0" borderId="0" xfId="2" applyNumberFormat="1" applyFont="1" applyAlignment="1">
      <alignment horizontal="right"/>
    </xf>
    <xf numFmtId="195" fontId="4" fillId="0" borderId="0" xfId="3" applyNumberFormat="1" applyFont="1" applyFill="1" applyBorder="1" applyAlignment="1">
      <alignment horizontal="right"/>
    </xf>
    <xf numFmtId="195" fontId="4" fillId="0" borderId="4" xfId="2" applyNumberFormat="1" applyFont="1" applyBorder="1" applyAlignment="1">
      <alignment horizontal="right"/>
    </xf>
    <xf numFmtId="195" fontId="4" fillId="0" borderId="5" xfId="3" applyNumberFormat="1" applyFont="1" applyFill="1" applyBorder="1" applyAlignment="1">
      <alignment horizontal="right"/>
    </xf>
    <xf numFmtId="43" fontId="4" fillId="0" borderId="0" xfId="1" applyFont="1"/>
    <xf numFmtId="195" fontId="4" fillId="0" borderId="0" xfId="3" applyNumberFormat="1" applyFont="1" applyFill="1" applyBorder="1" applyAlignment="1">
      <alignment horizontal="right" vertical="center"/>
    </xf>
    <xf numFmtId="195" fontId="4" fillId="0" borderId="1" xfId="2" applyNumberFormat="1" applyFont="1" applyBorder="1" applyAlignment="1">
      <alignment horizontal="right"/>
    </xf>
    <xf numFmtId="43" fontId="4" fillId="0" borderId="0" xfId="1" applyFont="1" applyFill="1" applyAlignment="1">
      <alignment horizontal="right"/>
    </xf>
    <xf numFmtId="43" fontId="4" fillId="0" borderId="0" xfId="1" applyFont="1" applyFill="1" applyBorder="1" applyAlignment="1">
      <alignment horizontal="right"/>
    </xf>
    <xf numFmtId="39" fontId="3" fillId="0" borderId="0" xfId="2" applyNumberFormat="1" applyFont="1" applyAlignment="1">
      <alignment horizontal="right"/>
    </xf>
    <xf numFmtId="39" fontId="4" fillId="0" borderId="0" xfId="2" applyNumberFormat="1" applyFont="1" applyAlignment="1">
      <alignment horizontal="center"/>
    </xf>
    <xf numFmtId="39" fontId="5" fillId="0" borderId="0" xfId="2" applyNumberFormat="1" applyFont="1" applyAlignment="1">
      <alignment horizontal="right"/>
    </xf>
    <xf numFmtId="39" fontId="8" fillId="0" borderId="0" xfId="2" applyNumberFormat="1" applyFont="1"/>
    <xf numFmtId="39" fontId="4" fillId="0" borderId="0" xfId="2" applyNumberFormat="1" applyFont="1"/>
    <xf numFmtId="39" fontId="4" fillId="0" borderId="0" xfId="2" applyNumberFormat="1" applyFont="1" applyAlignment="1">
      <alignment horizontal="right"/>
    </xf>
    <xf numFmtId="39" fontId="4" fillId="0" borderId="2" xfId="2" applyNumberFormat="1" applyFont="1" applyBorder="1" applyAlignment="1">
      <alignment horizontal="right"/>
    </xf>
    <xf numFmtId="39" fontId="4" fillId="0" borderId="0" xfId="3" applyNumberFormat="1" applyFont="1" applyFill="1" applyAlignment="1">
      <alignment horizontal="center"/>
    </xf>
    <xf numFmtId="39" fontId="4" fillId="0" borderId="0" xfId="3" applyNumberFormat="1" applyFont="1" applyFill="1" applyBorder="1" applyAlignment="1">
      <alignment horizontal="right"/>
    </xf>
    <xf numFmtId="39" fontId="4" fillId="0" borderId="3" xfId="2" applyNumberFormat="1" applyFont="1" applyBorder="1" applyAlignment="1">
      <alignment horizontal="right"/>
    </xf>
    <xf numFmtId="43" fontId="8" fillId="0" borderId="0" xfId="1" applyFont="1"/>
    <xf numFmtId="43" fontId="4" fillId="0" borderId="0" xfId="1" applyFont="1" applyAlignment="1">
      <alignment horizontal="right"/>
    </xf>
    <xf numFmtId="43" fontId="4" fillId="0" borderId="0" xfId="1" applyFont="1" applyFill="1" applyBorder="1" applyAlignment="1">
      <alignment horizontal="center"/>
    </xf>
    <xf numFmtId="188" fontId="8" fillId="0" borderId="0" xfId="2" applyNumberFormat="1" applyFont="1"/>
    <xf numFmtId="188" fontId="4" fillId="0" borderId="0" xfId="2" applyNumberFormat="1" applyFont="1" applyAlignment="1">
      <alignment horizontal="center"/>
    </xf>
    <xf numFmtId="188" fontId="4" fillId="0" borderId="0" xfId="2" applyNumberFormat="1" applyFont="1" applyAlignment="1">
      <alignment horizontal="right"/>
    </xf>
    <xf numFmtId="188" fontId="4" fillId="0" borderId="2" xfId="2" applyNumberFormat="1" applyFont="1" applyBorder="1" applyAlignment="1">
      <alignment horizontal="right"/>
    </xf>
    <xf numFmtId="188" fontId="4" fillId="0" borderId="1" xfId="2" applyNumberFormat="1" applyFont="1" applyBorder="1" applyAlignment="1">
      <alignment horizontal="right"/>
    </xf>
    <xf numFmtId="188" fontId="4" fillId="0" borderId="0" xfId="3" applyFont="1" applyFill="1" applyBorder="1" applyAlignment="1">
      <alignment horizontal="right"/>
    </xf>
    <xf numFmtId="188" fontId="4" fillId="0" borderId="3" xfId="2" applyNumberFormat="1" applyFont="1" applyBorder="1" applyAlignment="1">
      <alignment horizontal="right"/>
    </xf>
    <xf numFmtId="188" fontId="8" fillId="0" borderId="0" xfId="2" applyNumberFormat="1" applyFont="1" applyAlignment="1">
      <alignment horizontal="right"/>
    </xf>
    <xf numFmtId="188" fontId="4" fillId="0" borderId="0" xfId="3" applyFont="1" applyFill="1" applyBorder="1" applyAlignment="1">
      <alignment horizontal="center"/>
    </xf>
    <xf numFmtId="188" fontId="8" fillId="0" borderId="1" xfId="3" applyFont="1" applyFill="1" applyBorder="1" applyAlignment="1"/>
    <xf numFmtId="188" fontId="4" fillId="0" borderId="1" xfId="3" applyFont="1" applyFill="1" applyBorder="1" applyAlignment="1">
      <alignment horizontal="center"/>
    </xf>
    <xf numFmtId="188" fontId="4" fillId="0" borderId="4" xfId="2" applyNumberFormat="1" applyFont="1" applyBorder="1" applyAlignment="1">
      <alignment horizontal="right"/>
    </xf>
    <xf numFmtId="188" fontId="4" fillId="0" borderId="5" xfId="2" applyNumberFormat="1" applyFont="1" applyBorder="1" applyAlignment="1">
      <alignment horizontal="right"/>
    </xf>
    <xf numFmtId="188" fontId="8" fillId="0" borderId="3" xfId="3" applyFont="1" applyFill="1" applyBorder="1" applyAlignment="1">
      <alignment horizontal="center"/>
    </xf>
    <xf numFmtId="188" fontId="8" fillId="0" borderId="0" xfId="3" applyFont="1" applyFill="1" applyBorder="1" applyAlignment="1">
      <alignment horizontal="right"/>
    </xf>
    <xf numFmtId="188" fontId="4" fillId="0" borderId="5" xfId="0" applyNumberFormat="1" applyFont="1" applyBorder="1" applyAlignment="1">
      <alignment horizontal="right"/>
    </xf>
    <xf numFmtId="188" fontId="4" fillId="0" borderId="0" xfId="0" applyNumberFormat="1" applyFont="1" applyAlignment="1">
      <alignment horizontal="center"/>
    </xf>
    <xf numFmtId="188" fontId="8" fillId="0" borderId="5" xfId="3" applyFont="1" applyFill="1" applyBorder="1" applyAlignment="1">
      <alignment horizontal="right"/>
    </xf>
    <xf numFmtId="188" fontId="4" fillId="0" borderId="0" xfId="0" applyNumberFormat="1" applyFont="1" applyAlignment="1">
      <alignment horizontal="right"/>
    </xf>
    <xf numFmtId="188" fontId="4" fillId="0" borderId="0" xfId="0" applyNumberFormat="1" applyFont="1"/>
    <xf numFmtId="188" fontId="4" fillId="0" borderId="0" xfId="3" applyFont="1" applyFill="1" applyAlignment="1">
      <alignment horizontal="right"/>
    </xf>
    <xf numFmtId="188" fontId="4" fillId="0" borderId="5" xfId="3" applyFont="1" applyFill="1" applyBorder="1" applyAlignment="1">
      <alignment horizontal="center"/>
    </xf>
    <xf numFmtId="188" fontId="4" fillId="0" borderId="0" xfId="4" applyFont="1" applyFill="1" applyBorder="1" applyAlignment="1">
      <alignment horizontal="right"/>
    </xf>
    <xf numFmtId="188" fontId="4" fillId="0" borderId="0" xfId="3" applyFont="1" applyFill="1" applyAlignment="1">
      <alignment horizontal="center"/>
    </xf>
    <xf numFmtId="188" fontId="4" fillId="0" borderId="0" xfId="4" quotePrefix="1" applyFont="1" applyFill="1" applyBorder="1" applyAlignment="1">
      <alignment horizontal="center"/>
    </xf>
    <xf numFmtId="188" fontId="4" fillId="0" borderId="0" xfId="4" applyFont="1" applyFill="1" applyBorder="1" applyAlignment="1">
      <alignment horizontal="center"/>
    </xf>
    <xf numFmtId="188" fontId="4" fillId="0" borderId="1" xfId="3" applyFont="1" applyFill="1" applyBorder="1" applyAlignment="1">
      <alignment horizontal="right"/>
    </xf>
    <xf numFmtId="188" fontId="8" fillId="0" borderId="1" xfId="3" applyFont="1" applyFill="1" applyBorder="1" applyAlignment="1">
      <alignment horizontal="right"/>
    </xf>
    <xf numFmtId="188" fontId="8" fillId="0" borderId="5" xfId="3" applyFont="1" applyFill="1" applyBorder="1" applyAlignment="1"/>
    <xf numFmtId="188" fontId="5" fillId="0" borderId="0" xfId="3" applyFont="1" applyFill="1" applyAlignment="1"/>
    <xf numFmtId="188" fontId="4" fillId="0" borderId="5" xfId="3" applyFont="1" applyFill="1" applyBorder="1" applyAlignment="1"/>
    <xf numFmtId="188" fontId="8" fillId="0" borderId="3" xfId="4" applyFont="1" applyFill="1" applyBorder="1" applyAlignment="1"/>
    <xf numFmtId="188" fontId="8" fillId="0" borderId="0" xfId="4" applyFont="1" applyFill="1" applyBorder="1" applyAlignment="1"/>
    <xf numFmtId="188" fontId="4" fillId="0" borderId="0" xfId="4" applyFont="1" applyFill="1" applyBorder="1" applyAlignment="1"/>
    <xf numFmtId="188" fontId="8" fillId="0" borderId="0" xfId="4" applyFont="1" applyFill="1" applyBorder="1" applyAlignment="1">
      <alignment horizontal="right" vertical="center"/>
    </xf>
    <xf numFmtId="188" fontId="4" fillId="0" borderId="0" xfId="4" applyFont="1" applyFill="1" applyBorder="1" applyAlignment="1">
      <alignment horizontal="right" vertical="center"/>
    </xf>
    <xf numFmtId="195" fontId="8" fillId="0" borderId="0" xfId="6" applyNumberFormat="1" applyFont="1" applyAlignment="1">
      <alignment horizontal="right"/>
    </xf>
    <xf numFmtId="195" fontId="8" fillId="0" borderId="0" xfId="6" applyNumberFormat="1" applyFont="1" applyAlignment="1">
      <alignment horizontal="right" wrapText="1"/>
    </xf>
    <xf numFmtId="195" fontId="8" fillId="0" borderId="0" xfId="3" applyNumberFormat="1" applyFont="1" applyFill="1" applyBorder="1" applyAlignment="1">
      <alignment horizontal="center" wrapText="1"/>
    </xf>
    <xf numFmtId="195" fontId="8" fillId="0" borderId="0" xfId="3" applyNumberFormat="1" applyFont="1" applyFill="1" applyAlignment="1">
      <alignment wrapText="1"/>
    </xf>
    <xf numFmtId="195" fontId="8" fillId="0" borderId="0" xfId="0" applyNumberFormat="1" applyFont="1" applyAlignment="1">
      <alignment horizontal="center" wrapText="1"/>
    </xf>
    <xf numFmtId="195" fontId="8" fillId="0" borderId="0" xfId="3" applyNumberFormat="1" applyFont="1" applyFill="1" applyBorder="1" applyAlignment="1">
      <alignment horizontal="right" wrapText="1"/>
    </xf>
    <xf numFmtId="195" fontId="5" fillId="0" borderId="2" xfId="3" applyNumberFormat="1" applyFont="1" applyFill="1" applyBorder="1" applyAlignment="1">
      <alignment horizontal="center"/>
    </xf>
    <xf numFmtId="195" fontId="5" fillId="0" borderId="0" xfId="3" applyNumberFormat="1" applyFont="1" applyFill="1" applyBorder="1" applyAlignment="1">
      <alignment horizontal="center"/>
    </xf>
    <xf numFmtId="195" fontId="8" fillId="0" borderId="0" xfId="0" applyNumberFormat="1" applyFont="1" applyAlignment="1">
      <alignment horizontal="center"/>
    </xf>
    <xf numFmtId="195" fontId="8" fillId="0" borderId="0" xfId="3" applyNumberFormat="1" applyFont="1" applyFill="1" applyBorder="1" applyAlignment="1">
      <alignment horizontal="center"/>
    </xf>
    <xf numFmtId="195" fontId="5" fillId="0" borderId="5" xfId="0" applyNumberFormat="1" applyFont="1" applyBorder="1" applyAlignment="1">
      <alignment horizontal="right"/>
    </xf>
    <xf numFmtId="195" fontId="8" fillId="0" borderId="0" xfId="3" applyNumberFormat="1" applyFont="1" applyFill="1" applyBorder="1" applyAlignment="1">
      <alignment horizontal="right"/>
    </xf>
    <xf numFmtId="195" fontId="8" fillId="0" borderId="1" xfId="3" applyNumberFormat="1" applyFont="1" applyFill="1" applyBorder="1" applyAlignment="1">
      <alignment horizontal="center"/>
    </xf>
    <xf numFmtId="195" fontId="8" fillId="0" borderId="1" xfId="3" applyNumberFormat="1" applyFont="1" applyFill="1" applyBorder="1" applyAlignment="1">
      <alignment horizontal="right"/>
    </xf>
    <xf numFmtId="195" fontId="5" fillId="0" borderId="4" xfId="0" applyNumberFormat="1" applyFont="1" applyBorder="1" applyAlignment="1">
      <alignment horizontal="center"/>
    </xf>
    <xf numFmtId="43" fontId="8" fillId="0" borderId="0" xfId="1" applyFont="1" applyFill="1" applyBorder="1" applyAlignment="1">
      <alignment horizontal="center"/>
    </xf>
    <xf numFmtId="49" fontId="14" fillId="0" borderId="0" xfId="2" quotePrefix="1" applyNumberFormat="1" applyFont="1" applyAlignment="1">
      <alignment horizontal="left"/>
    </xf>
    <xf numFmtId="43" fontId="8" fillId="0" borderId="0" xfId="1" applyFont="1" applyFill="1" applyBorder="1" applyAlignment="1">
      <alignment horizontal="right"/>
    </xf>
    <xf numFmtId="195" fontId="4" fillId="0" borderId="0" xfId="1" applyNumberFormat="1" applyFont="1" applyFill="1" applyAlignment="1">
      <alignment horizontal="right"/>
    </xf>
    <xf numFmtId="43" fontId="4" fillId="0" borderId="0" xfId="1" applyFont="1" applyAlignment="1">
      <alignment horizontal="center"/>
    </xf>
    <xf numFmtId="43" fontId="4" fillId="0" borderId="2" xfId="1" applyFont="1" applyBorder="1" applyAlignment="1">
      <alignment horizontal="center"/>
    </xf>
    <xf numFmtId="43" fontId="4" fillId="0" borderId="5" xfId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43" fontId="4" fillId="0" borderId="2" xfId="1" applyFont="1" applyBorder="1" applyAlignment="1">
      <alignment horizontal="right"/>
    </xf>
    <xf numFmtId="43" fontId="8" fillId="0" borderId="0" xfId="1" applyFont="1" applyAlignment="1">
      <alignment horizontal="right"/>
    </xf>
    <xf numFmtId="43" fontId="8" fillId="0" borderId="0" xfId="1" applyFont="1" applyFill="1" applyAlignment="1"/>
    <xf numFmtId="43" fontId="4" fillId="0" borderId="0" xfId="1" applyFont="1" applyFill="1" applyAlignment="1"/>
    <xf numFmtId="43" fontId="8" fillId="0" borderId="0" xfId="1" applyFont="1" applyFill="1" applyBorder="1"/>
    <xf numFmtId="43" fontId="8" fillId="0" borderId="0" xfId="1" applyFont="1" applyFill="1" applyBorder="1" applyAlignment="1"/>
    <xf numFmtId="43" fontId="8" fillId="0" borderId="2" xfId="1" applyFont="1" applyBorder="1" applyAlignment="1">
      <alignment horizontal="right"/>
    </xf>
    <xf numFmtId="43" fontId="4" fillId="0" borderId="1" xfId="1" applyFont="1" applyBorder="1" applyAlignment="1">
      <alignment horizontal="right"/>
    </xf>
    <xf numFmtId="43" fontId="8" fillId="0" borderId="1" xfId="1" applyFont="1" applyBorder="1" applyAlignment="1">
      <alignment horizontal="right"/>
    </xf>
    <xf numFmtId="188" fontId="8" fillId="0" borderId="0" xfId="1" applyNumberFormat="1" applyFont="1" applyAlignment="1">
      <alignment horizontal="right" wrapText="1"/>
    </xf>
    <xf numFmtId="188" fontId="8" fillId="0" borderId="0" xfId="1" applyNumberFormat="1" applyFont="1" applyFill="1" applyBorder="1" applyAlignment="1">
      <alignment horizontal="center" wrapText="1"/>
    </xf>
    <xf numFmtId="188" fontId="8" fillId="0" borderId="0" xfId="1" applyNumberFormat="1" applyFont="1" applyAlignment="1">
      <alignment horizontal="center" wrapText="1"/>
    </xf>
    <xf numFmtId="188" fontId="8" fillId="0" borderId="0" xfId="1" applyNumberFormat="1" applyFont="1" applyFill="1" applyBorder="1" applyAlignment="1">
      <alignment horizontal="right" wrapText="1"/>
    </xf>
    <xf numFmtId="188" fontId="5" fillId="0" borderId="2" xfId="1" applyNumberFormat="1" applyFont="1" applyFill="1" applyBorder="1" applyAlignment="1">
      <alignment horizontal="center"/>
    </xf>
    <xf numFmtId="188" fontId="8" fillId="0" borderId="0" xfId="1" applyNumberFormat="1" applyFont="1" applyAlignment="1">
      <alignment horizontal="right"/>
    </xf>
    <xf numFmtId="188" fontId="8" fillId="0" borderId="0" xfId="1" applyNumberFormat="1" applyFont="1" applyFill="1" applyBorder="1" applyAlignment="1">
      <alignment horizontal="center"/>
    </xf>
    <xf numFmtId="187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49" fontId="15" fillId="0" borderId="0" xfId="2" applyNumberFormat="1" applyFont="1" applyAlignment="1">
      <alignment horizontal="right" wrapText="1"/>
    </xf>
    <xf numFmtId="187" fontId="5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 wrapText="1"/>
    </xf>
    <xf numFmtId="0" fontId="5" fillId="0" borderId="0" xfId="0" quotePrefix="1" applyFont="1" applyAlignment="1">
      <alignment horizontal="center" wrapText="1"/>
    </xf>
    <xf numFmtId="187" fontId="8" fillId="0" borderId="0" xfId="6" applyNumberFormat="1" applyFont="1" applyAlignment="1">
      <alignment horizontal="right" wrapText="1"/>
    </xf>
    <xf numFmtId="0" fontId="5" fillId="0" borderId="0" xfId="0" applyFont="1" applyAlignment="1">
      <alignment horizontal="center" wrapText="1"/>
    </xf>
    <xf numFmtId="195" fontId="8" fillId="0" borderId="0" xfId="0" applyNumberFormat="1" applyFont="1" applyAlignment="1">
      <alignment horizontal="left" wrapText="1"/>
    </xf>
    <xf numFmtId="195" fontId="8" fillId="0" borderId="0" xfId="0" applyNumberFormat="1" applyFont="1" applyAlignment="1">
      <alignment horizontal="right" wrapText="1"/>
    </xf>
    <xf numFmtId="195" fontId="5" fillId="0" borderId="0" xfId="0" applyNumberFormat="1" applyFont="1" applyAlignment="1">
      <alignment horizontal="right" wrapText="1"/>
    </xf>
    <xf numFmtId="195" fontId="8" fillId="0" borderId="0" xfId="0" applyNumberFormat="1" applyFont="1" applyAlignment="1">
      <alignment wrapText="1"/>
    </xf>
    <xf numFmtId="195" fontId="5" fillId="0" borderId="0" xfId="0" applyNumberFormat="1" applyFont="1" applyAlignment="1">
      <alignment horizontal="center" wrapText="1"/>
    </xf>
    <xf numFmtId="195" fontId="5" fillId="0" borderId="2" xfId="3" applyNumberFormat="1" applyFont="1" applyFill="1" applyBorder="1" applyAlignment="1">
      <alignment horizontal="center" wrapText="1"/>
    </xf>
    <xf numFmtId="195" fontId="5" fillId="0" borderId="0" xfId="3" applyNumberFormat="1" applyFont="1" applyFill="1" applyBorder="1" applyAlignment="1">
      <alignment horizontal="center" wrapText="1"/>
    </xf>
    <xf numFmtId="190" fontId="5" fillId="0" borderId="0" xfId="3" applyNumberFormat="1" applyFont="1" applyFill="1" applyBorder="1" applyAlignment="1">
      <alignment horizontal="center" wrapText="1"/>
    </xf>
    <xf numFmtId="187" fontId="8" fillId="0" borderId="0" xfId="0" applyNumberFormat="1" applyFont="1" applyAlignment="1">
      <alignment horizontal="right" wrapText="1"/>
    </xf>
    <xf numFmtId="187" fontId="5" fillId="0" borderId="0" xfId="0" applyNumberFormat="1" applyFont="1" applyAlignment="1">
      <alignment horizontal="right" wrapText="1"/>
    </xf>
    <xf numFmtId="187" fontId="18" fillId="0" borderId="0" xfId="0" applyNumberFormat="1" applyFont="1" applyAlignment="1">
      <alignment horizontal="center" wrapText="1"/>
    </xf>
    <xf numFmtId="187" fontId="15" fillId="0" borderId="0" xfId="0" applyNumberFormat="1" applyFont="1" applyAlignment="1">
      <alignment horizontal="right" wrapText="1"/>
    </xf>
    <xf numFmtId="187" fontId="18" fillId="0" borderId="0" xfId="0" applyNumberFormat="1" applyFont="1" applyAlignment="1">
      <alignment horizontal="right" wrapText="1"/>
    </xf>
    <xf numFmtId="0" fontId="15" fillId="0" borderId="0" xfId="0" applyFont="1" applyAlignment="1">
      <alignment wrapText="1"/>
    </xf>
    <xf numFmtId="0" fontId="5" fillId="0" borderId="4" xfId="0" applyFont="1" applyBorder="1" applyAlignment="1">
      <alignment horizontal="center" wrapText="1"/>
    </xf>
    <xf numFmtId="187" fontId="15" fillId="0" borderId="0" xfId="0" applyNumberFormat="1" applyFont="1" applyAlignment="1">
      <alignment horizontal="center" wrapText="1"/>
    </xf>
    <xf numFmtId="188" fontId="5" fillId="0" borderId="0" xfId="1" applyNumberFormat="1" applyFont="1" applyFill="1" applyBorder="1" applyAlignment="1">
      <alignment horizontal="center" wrapText="1"/>
    </xf>
    <xf numFmtId="188" fontId="8" fillId="0" borderId="0" xfId="1" applyNumberFormat="1" applyFont="1" applyAlignment="1">
      <alignment wrapText="1"/>
    </xf>
    <xf numFmtId="195" fontId="5" fillId="0" borderId="0" xfId="0" applyNumberFormat="1" applyFont="1" applyAlignment="1">
      <alignment wrapText="1"/>
    </xf>
    <xf numFmtId="187" fontId="5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4" fillId="0" borderId="0" xfId="2" applyFont="1" applyAlignment="1">
      <alignment horizontal="center" wrapText="1"/>
    </xf>
    <xf numFmtId="187" fontId="15" fillId="0" borderId="0" xfId="0" applyNumberFormat="1" applyFont="1"/>
    <xf numFmtId="187" fontId="20" fillId="0" borderId="0" xfId="0" applyNumberFormat="1" applyFont="1"/>
    <xf numFmtId="187" fontId="8" fillId="0" borderId="0" xfId="1" applyNumberFormat="1" applyFont="1" applyFill="1" applyAlignment="1"/>
    <xf numFmtId="195" fontId="8" fillId="0" borderId="1" xfId="1" applyNumberFormat="1" applyFont="1" applyFill="1" applyBorder="1" applyAlignment="1"/>
    <xf numFmtId="188" fontId="8" fillId="0" borderId="0" xfId="0" applyNumberFormat="1" applyFont="1"/>
    <xf numFmtId="188" fontId="8" fillId="0" borderId="0" xfId="1" applyNumberFormat="1" applyFont="1" applyFill="1" applyAlignment="1"/>
    <xf numFmtId="188" fontId="8" fillId="0" borderId="0" xfId="1" applyNumberFormat="1" applyFont="1" applyAlignment="1"/>
    <xf numFmtId="49" fontId="8" fillId="0" borderId="0" xfId="2" applyNumberFormat="1" applyFont="1" applyAlignment="1">
      <alignment horizontal="right" wrapText="1"/>
    </xf>
    <xf numFmtId="195" fontId="8" fillId="0" borderId="0" xfId="1" applyNumberFormat="1" applyFont="1" applyFill="1" applyAlignment="1"/>
    <xf numFmtId="43" fontId="8" fillId="0" borderId="0" xfId="0" applyNumberFormat="1" applyFont="1"/>
    <xf numFmtId="195" fontId="8" fillId="0" borderId="0" xfId="0" applyNumberFormat="1" applyFont="1"/>
    <xf numFmtId="195" fontId="8" fillId="0" borderId="0" xfId="9" applyNumberFormat="1" applyFont="1"/>
    <xf numFmtId="195" fontId="8" fillId="0" borderId="0" xfId="10" applyNumberFormat="1" applyFont="1" applyFill="1" applyAlignment="1"/>
    <xf numFmtId="188" fontId="5" fillId="0" borderId="0" xfId="1" applyNumberFormat="1" applyFont="1" applyFill="1" applyBorder="1" applyAlignment="1">
      <alignment horizontal="center"/>
    </xf>
    <xf numFmtId="0" fontId="4" fillId="0" borderId="0" xfId="2" quotePrefix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4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  <xf numFmtId="187" fontId="4" fillId="0" borderId="0" xfId="2" quotePrefix="1" applyNumberFormat="1" applyFont="1" applyAlignment="1">
      <alignment horizontal="center"/>
    </xf>
    <xf numFmtId="49" fontId="6" fillId="0" borderId="0" xfId="2" applyNumberFormat="1" applyFont="1" applyAlignment="1">
      <alignment horizontal="right"/>
    </xf>
    <xf numFmtId="49" fontId="13" fillId="0" borderId="0" xfId="2" applyNumberFormat="1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0" fontId="4" fillId="0" borderId="0" xfId="2" applyFont="1" applyAlignment="1">
      <alignment horizontal="left"/>
    </xf>
    <xf numFmtId="49" fontId="4" fillId="0" borderId="0" xfId="2" quotePrefix="1" applyNumberFormat="1" applyFont="1" applyAlignment="1">
      <alignment horizontal="center"/>
    </xf>
    <xf numFmtId="0" fontId="3" fillId="0" borderId="0" xfId="2" applyFont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49" fontId="8" fillId="0" borderId="0" xfId="0" quotePrefix="1" applyNumberFormat="1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8" fillId="0" borderId="0" xfId="2" applyNumberFormat="1" applyFont="1" applyAlignment="1">
      <alignment horizontal="right" wrapText="1"/>
    </xf>
    <xf numFmtId="49" fontId="8" fillId="0" borderId="0" xfId="0" applyNumberFormat="1" applyFont="1" applyAlignment="1">
      <alignment horizontal="center"/>
    </xf>
    <xf numFmtId="0" fontId="4" fillId="0" borderId="0" xfId="2" applyFont="1" applyFill="1" applyAlignment="1">
      <alignment horizontal="center"/>
    </xf>
    <xf numFmtId="49" fontId="3" fillId="0" borderId="0" xfId="2" applyNumberFormat="1" applyFont="1" applyFill="1"/>
    <xf numFmtId="0" fontId="4" fillId="0" borderId="0" xfId="2" applyFont="1" applyFill="1"/>
    <xf numFmtId="188" fontId="4" fillId="0" borderId="0" xfId="2" applyNumberFormat="1" applyFont="1" applyFill="1"/>
    <xf numFmtId="188" fontId="4" fillId="0" borderId="0" xfId="2" applyNumberFormat="1" applyFont="1" applyFill="1" applyAlignment="1">
      <alignment horizontal="center"/>
    </xf>
    <xf numFmtId="49" fontId="14" fillId="0" borderId="0" xfId="2" quotePrefix="1" applyNumberFormat="1" applyFont="1" applyFill="1"/>
    <xf numFmtId="188" fontId="4" fillId="0" borderId="0" xfId="2" applyNumberFormat="1" applyFont="1" applyFill="1" applyAlignment="1">
      <alignment horizontal="right"/>
    </xf>
    <xf numFmtId="49" fontId="14" fillId="0" borderId="0" xfId="2" quotePrefix="1" applyNumberFormat="1" applyFont="1" applyFill="1" applyAlignment="1">
      <alignment horizontal="left"/>
    </xf>
  </cellXfs>
  <cellStyles count="11">
    <cellStyle name="Comma" xfId="1" builtinId="3"/>
    <cellStyle name="Comma 10" xfId="3" xr:uid="{69922BC1-01ED-4616-AB84-2BA09F7ECE5F}"/>
    <cellStyle name="Comma 10 2 2" xfId="5" xr:uid="{5DBF3538-FF7C-4386-B0A4-070A40E887A2}"/>
    <cellStyle name="Comma 10 3" xfId="4" xr:uid="{E8311334-7C83-48A5-BFE9-7CEA9F72FEE8}"/>
    <cellStyle name="Comma 2" xfId="10" xr:uid="{A0C0D3D9-EE74-4C91-B805-E1656849601D}"/>
    <cellStyle name="Normal" xfId="0" builtinId="0"/>
    <cellStyle name="Normal 2" xfId="2" xr:uid="{251A0C4C-8189-4FAA-B2C7-F20E8285A92B}"/>
    <cellStyle name="Normal 3" xfId="9" xr:uid="{13E8BED4-FA62-4AC9-BCBD-152B829CD335}"/>
    <cellStyle name="Normal 3 2" xfId="7" xr:uid="{473EACEA-5AFE-4443-9779-6A14C11450EA}"/>
    <cellStyle name="Normal_BL" xfId="6" xr:uid="{049E5971-668F-4FD6-BE3A-7CD1C64F90CA}"/>
    <cellStyle name="ปกติ_งบการเงินไทย Q1-49" xfId="8" xr:uid="{614533DA-C1E4-47D2-9540-22545E61DF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EC98-B364-43B5-B893-C7E1286A56DE}">
  <sheetPr>
    <pageSetUpPr fitToPage="1"/>
  </sheetPr>
  <dimension ref="A1:L137"/>
  <sheetViews>
    <sheetView tabSelected="1" view="pageBreakPreview" zoomScale="90" zoomScaleNormal="100" zoomScaleSheetLayoutView="90" workbookViewId="0">
      <selection activeCell="J12" sqref="J12"/>
    </sheetView>
  </sheetViews>
  <sheetFormatPr defaultColWidth="9.08203125" defaultRowHeight="20" x14ac:dyDescent="0.6"/>
  <cols>
    <col min="1" max="1" width="45" style="23" customWidth="1"/>
    <col min="2" max="2" width="7.58203125" style="20" customWidth="1"/>
    <col min="3" max="3" width="1" style="20" customWidth="1"/>
    <col min="4" max="4" width="19.33203125" style="20" customWidth="1"/>
    <col min="5" max="5" width="1" style="20" customWidth="1"/>
    <col min="6" max="6" width="15.6640625" style="20" customWidth="1"/>
    <col min="7" max="7" width="1.08203125" style="20" customWidth="1"/>
    <col min="8" max="8" width="15.33203125" style="20" customWidth="1"/>
    <col min="9" max="9" width="1.08203125" style="20" customWidth="1"/>
    <col min="10" max="10" width="15" style="46" customWidth="1"/>
    <col min="11" max="11" width="1" style="20" customWidth="1"/>
    <col min="12" max="12" width="14.6640625" style="20" customWidth="1"/>
    <col min="13" max="16384" width="9.08203125" style="20"/>
  </cols>
  <sheetData>
    <row r="1" spans="1:12" ht="20.5" x14ac:dyDescent="0.65">
      <c r="A1" s="265" t="s">
        <v>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 ht="20.5" x14ac:dyDescent="0.65">
      <c r="A2" s="265" t="s">
        <v>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2" ht="20.5" x14ac:dyDescent="0.65">
      <c r="A3" s="265" t="s">
        <v>280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</row>
    <row r="4" spans="1:12" ht="20.5" x14ac:dyDescent="0.6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ht="20.5" x14ac:dyDescent="0.65">
      <c r="A5" s="21"/>
      <c r="D5" s="268" t="s">
        <v>286</v>
      </c>
      <c r="E5" s="268"/>
      <c r="F5" s="268"/>
      <c r="G5" s="268"/>
      <c r="H5" s="268"/>
      <c r="I5" s="268"/>
      <c r="J5" s="268"/>
      <c r="K5" s="268"/>
      <c r="L5" s="268"/>
    </row>
    <row r="6" spans="1:12" ht="20.5" x14ac:dyDescent="0.65">
      <c r="A6" s="21"/>
      <c r="D6" s="267" t="s">
        <v>2</v>
      </c>
      <c r="E6" s="267"/>
      <c r="F6" s="267"/>
      <c r="G6" s="267"/>
      <c r="H6" s="267"/>
      <c r="I6" s="21"/>
      <c r="J6" s="266" t="s">
        <v>3</v>
      </c>
      <c r="K6" s="266"/>
      <c r="L6" s="266"/>
    </row>
    <row r="7" spans="1:12" ht="20.5" x14ac:dyDescent="0.65">
      <c r="B7" s="22" t="s">
        <v>4</v>
      </c>
      <c r="C7" s="24"/>
      <c r="D7" s="27" t="s">
        <v>281</v>
      </c>
      <c r="E7" s="24"/>
      <c r="F7" s="27" t="s">
        <v>5</v>
      </c>
      <c r="G7" s="26"/>
      <c r="H7" s="27" t="s">
        <v>243</v>
      </c>
      <c r="I7" s="26"/>
      <c r="J7" s="25" t="s">
        <v>281</v>
      </c>
      <c r="K7" s="24"/>
      <c r="L7" s="28" t="s">
        <v>5</v>
      </c>
    </row>
    <row r="8" spans="1:12" ht="20.5" x14ac:dyDescent="0.65">
      <c r="B8" s="24"/>
      <c r="C8" s="24"/>
      <c r="D8" s="1" t="s">
        <v>6</v>
      </c>
      <c r="E8" s="1"/>
      <c r="F8" s="1" t="s">
        <v>242</v>
      </c>
      <c r="G8" s="29"/>
      <c r="H8" s="1" t="s">
        <v>242</v>
      </c>
      <c r="I8" s="29"/>
      <c r="J8" s="1" t="s">
        <v>6</v>
      </c>
      <c r="K8" s="1"/>
      <c r="L8" s="1" t="s">
        <v>6</v>
      </c>
    </row>
    <row r="9" spans="1:12" ht="20.5" x14ac:dyDescent="0.65">
      <c r="B9" s="24"/>
      <c r="C9" s="24"/>
      <c r="D9" s="24"/>
      <c r="E9" s="1"/>
      <c r="F9" s="1"/>
      <c r="G9" s="29"/>
      <c r="H9" s="29"/>
      <c r="I9" s="29"/>
      <c r="J9" s="1"/>
      <c r="K9" s="1"/>
      <c r="L9" s="1"/>
    </row>
    <row r="10" spans="1:12" ht="20.5" x14ac:dyDescent="0.65">
      <c r="A10" s="21" t="s">
        <v>7</v>
      </c>
      <c r="C10" s="24"/>
      <c r="D10" s="24"/>
      <c r="E10" s="24"/>
      <c r="F10" s="24"/>
      <c r="G10" s="24"/>
      <c r="H10" s="24"/>
      <c r="I10" s="24"/>
      <c r="J10" s="30"/>
      <c r="K10" s="24"/>
      <c r="L10" s="30"/>
    </row>
    <row r="11" spans="1:12" ht="20.5" x14ac:dyDescent="0.65">
      <c r="A11" s="31" t="s">
        <v>8</v>
      </c>
      <c r="B11" s="32"/>
      <c r="C11" s="32"/>
      <c r="D11" s="32"/>
      <c r="E11" s="133"/>
      <c r="F11" s="132"/>
      <c r="G11" s="132"/>
      <c r="H11" s="132"/>
      <c r="I11" s="132"/>
      <c r="J11" s="134"/>
      <c r="K11" s="132"/>
      <c r="L11" s="134"/>
    </row>
    <row r="12" spans="1:12" x14ac:dyDescent="0.6">
      <c r="A12" s="23" t="s">
        <v>9</v>
      </c>
      <c r="B12" s="32">
        <v>6</v>
      </c>
      <c r="C12" s="32"/>
      <c r="D12" s="142">
        <v>10352644.17</v>
      </c>
      <c r="E12" s="200"/>
      <c r="F12" s="142">
        <v>7929706.4400000004</v>
      </c>
      <c r="G12" s="127"/>
      <c r="H12" s="127">
        <v>6541486.9100000001</v>
      </c>
      <c r="I12" s="127"/>
      <c r="J12" s="142">
        <v>5690012.9000000004</v>
      </c>
      <c r="K12" s="143"/>
      <c r="L12" s="142">
        <v>3225395.3</v>
      </c>
    </row>
    <row r="13" spans="1:12" x14ac:dyDescent="0.6">
      <c r="A13" s="23" t="s">
        <v>10</v>
      </c>
      <c r="B13" s="32"/>
      <c r="C13" s="32"/>
      <c r="D13" s="142"/>
      <c r="E13" s="200"/>
      <c r="F13" s="142"/>
      <c r="G13" s="127"/>
      <c r="H13" s="127"/>
      <c r="I13" s="127"/>
      <c r="J13" s="142"/>
      <c r="K13" s="143"/>
      <c r="L13" s="142"/>
    </row>
    <row r="14" spans="1:12" x14ac:dyDescent="0.6">
      <c r="A14" s="23" t="s">
        <v>11</v>
      </c>
      <c r="B14" s="32">
        <v>5.4</v>
      </c>
      <c r="C14" s="32"/>
      <c r="D14" s="142">
        <v>24833219.059999999</v>
      </c>
      <c r="E14" s="200"/>
      <c r="F14" s="142">
        <v>24960925.57</v>
      </c>
      <c r="G14" s="127"/>
      <c r="H14" s="127">
        <v>11961685.57</v>
      </c>
      <c r="I14" s="127"/>
      <c r="J14" s="142">
        <v>418336180.23000002</v>
      </c>
      <c r="K14" s="143"/>
      <c r="L14" s="142">
        <v>416442289.81999999</v>
      </c>
    </row>
    <row r="15" spans="1:12" x14ac:dyDescent="0.6">
      <c r="A15" s="23" t="s">
        <v>12</v>
      </c>
      <c r="B15" s="32">
        <v>7</v>
      </c>
      <c r="C15" s="32"/>
      <c r="D15" s="142">
        <v>116801585.15000001</v>
      </c>
      <c r="E15" s="200"/>
      <c r="F15" s="142">
        <v>95363313.640000001</v>
      </c>
      <c r="G15" s="127"/>
      <c r="H15" s="127">
        <v>126943370.11</v>
      </c>
      <c r="I15" s="127"/>
      <c r="J15" s="142">
        <v>5896617.6600000001</v>
      </c>
      <c r="K15" s="143"/>
      <c r="L15" s="142">
        <v>16930401.739999998</v>
      </c>
    </row>
    <row r="16" spans="1:12" x14ac:dyDescent="0.6">
      <c r="A16" s="23" t="s">
        <v>257</v>
      </c>
      <c r="B16" s="32"/>
      <c r="C16" s="32"/>
      <c r="D16" s="142">
        <v>0</v>
      </c>
      <c r="E16" s="200"/>
      <c r="F16" s="142">
        <v>129095337.36</v>
      </c>
      <c r="G16" s="127"/>
      <c r="H16" s="127">
        <v>0</v>
      </c>
      <c r="I16" s="127"/>
      <c r="J16" s="142">
        <v>0</v>
      </c>
      <c r="K16" s="143"/>
      <c r="L16" s="142">
        <v>129095337.36</v>
      </c>
    </row>
    <row r="17" spans="1:12" x14ac:dyDescent="0.6">
      <c r="A17" s="23" t="s">
        <v>259</v>
      </c>
      <c r="B17" s="32">
        <v>8</v>
      </c>
      <c r="C17" s="32"/>
      <c r="D17" s="142">
        <v>417544938.01999998</v>
      </c>
      <c r="E17" s="200"/>
      <c r="F17" s="127">
        <v>0</v>
      </c>
      <c r="G17" s="127"/>
      <c r="H17" s="127">
        <v>0</v>
      </c>
      <c r="I17" s="127"/>
      <c r="J17" s="127">
        <v>0</v>
      </c>
      <c r="K17" s="143"/>
      <c r="L17" s="127">
        <v>0</v>
      </c>
    </row>
    <row r="18" spans="1:12" x14ac:dyDescent="0.6">
      <c r="A18" s="23" t="s">
        <v>13</v>
      </c>
      <c r="B18" s="32">
        <v>9</v>
      </c>
      <c r="C18" s="32"/>
      <c r="D18" s="142">
        <v>273806706.50999999</v>
      </c>
      <c r="E18" s="200"/>
      <c r="F18" s="142">
        <v>291385551.57999998</v>
      </c>
      <c r="G18" s="127"/>
      <c r="H18" s="127">
        <v>0</v>
      </c>
      <c r="I18" s="127"/>
      <c r="J18" s="142">
        <v>0</v>
      </c>
      <c r="K18" s="143"/>
      <c r="L18" s="142">
        <v>0</v>
      </c>
    </row>
    <row r="19" spans="1:12" x14ac:dyDescent="0.6">
      <c r="A19" s="23" t="s">
        <v>14</v>
      </c>
      <c r="B19" s="32"/>
      <c r="C19" s="32"/>
      <c r="D19" s="142">
        <v>0</v>
      </c>
      <c r="E19" s="200"/>
      <c r="F19" s="142">
        <v>0</v>
      </c>
      <c r="G19" s="127"/>
      <c r="H19" s="127">
        <v>79957826.989999995</v>
      </c>
      <c r="I19" s="127"/>
      <c r="J19" s="142">
        <v>0</v>
      </c>
      <c r="K19" s="143"/>
      <c r="L19" s="142">
        <v>0</v>
      </c>
    </row>
    <row r="20" spans="1:12" x14ac:dyDescent="0.6">
      <c r="A20" s="23" t="s">
        <v>15</v>
      </c>
      <c r="B20" s="32"/>
      <c r="C20" s="32"/>
      <c r="D20" s="142">
        <v>0</v>
      </c>
      <c r="E20" s="200"/>
      <c r="F20" s="142">
        <v>0</v>
      </c>
      <c r="G20" s="127"/>
      <c r="H20" s="127">
        <v>1998431.48</v>
      </c>
      <c r="I20" s="127"/>
      <c r="J20" s="142">
        <v>0</v>
      </c>
      <c r="K20" s="143"/>
      <c r="L20" s="142">
        <v>0</v>
      </c>
    </row>
    <row r="21" spans="1:12" hidden="1" x14ac:dyDescent="0.6">
      <c r="A21" s="23" t="s">
        <v>16</v>
      </c>
      <c r="B21" s="32"/>
      <c r="C21" s="32"/>
      <c r="D21" s="142"/>
      <c r="E21" s="200"/>
      <c r="F21" s="142"/>
      <c r="G21" s="127"/>
      <c r="H21" s="127"/>
      <c r="I21" s="127"/>
      <c r="J21" s="142"/>
      <c r="K21" s="143"/>
      <c r="L21" s="142"/>
    </row>
    <row r="22" spans="1:12" x14ac:dyDescent="0.6">
      <c r="A22" s="23" t="s">
        <v>17</v>
      </c>
      <c r="B22" s="32">
        <v>10</v>
      </c>
      <c r="C22" s="32"/>
      <c r="D22" s="142">
        <v>35610228.609999999</v>
      </c>
      <c r="E22" s="200"/>
      <c r="F22" s="142">
        <v>24301171.18</v>
      </c>
      <c r="G22" s="127"/>
      <c r="H22" s="127">
        <v>0</v>
      </c>
      <c r="I22" s="127"/>
      <c r="J22" s="142">
        <v>0</v>
      </c>
      <c r="K22" s="143"/>
      <c r="L22" s="142">
        <v>0</v>
      </c>
    </row>
    <row r="23" spans="1:12" x14ac:dyDescent="0.6">
      <c r="A23" s="23" t="s">
        <v>18</v>
      </c>
      <c r="B23" s="32">
        <v>11</v>
      </c>
      <c r="C23" s="32"/>
      <c r="D23" s="142">
        <v>4301302</v>
      </c>
      <c r="E23" s="200"/>
      <c r="F23" s="142">
        <v>4301302</v>
      </c>
      <c r="G23" s="127"/>
      <c r="H23" s="127">
        <v>0</v>
      </c>
      <c r="I23" s="127"/>
      <c r="J23" s="142">
        <v>0</v>
      </c>
      <c r="K23" s="143"/>
      <c r="L23" s="142">
        <v>0</v>
      </c>
    </row>
    <row r="24" spans="1:12" hidden="1" x14ac:dyDescent="0.6">
      <c r="A24" s="23" t="s">
        <v>19</v>
      </c>
      <c r="B24" s="32"/>
      <c r="C24" s="32"/>
      <c r="D24" s="142"/>
      <c r="E24" s="200"/>
      <c r="F24" s="142"/>
      <c r="G24" s="127"/>
      <c r="H24" s="127"/>
      <c r="I24" s="127"/>
      <c r="J24" s="142"/>
      <c r="K24" s="143"/>
      <c r="L24" s="142"/>
    </row>
    <row r="25" spans="1:12" hidden="1" x14ac:dyDescent="0.6">
      <c r="A25" s="23" t="s">
        <v>20</v>
      </c>
      <c r="B25" s="32"/>
      <c r="C25" s="32"/>
      <c r="D25" s="15"/>
      <c r="E25" s="200"/>
      <c r="F25" s="143"/>
      <c r="G25" s="143"/>
      <c r="H25" s="143"/>
      <c r="I25" s="143"/>
      <c r="J25" s="142"/>
      <c r="K25" s="143"/>
      <c r="L25" s="142"/>
    </row>
    <row r="26" spans="1:12" hidden="1" x14ac:dyDescent="0.6">
      <c r="A26" s="23" t="s">
        <v>21</v>
      </c>
      <c r="B26" s="32"/>
      <c r="C26" s="32"/>
      <c r="D26" s="142"/>
      <c r="E26" s="200"/>
      <c r="F26" s="142"/>
      <c r="G26" s="143"/>
      <c r="H26" s="143"/>
      <c r="I26" s="143"/>
      <c r="J26" s="142"/>
      <c r="K26" s="143"/>
      <c r="L26" s="142"/>
    </row>
    <row r="27" spans="1:12" x14ac:dyDescent="0.6">
      <c r="A27" s="23" t="s">
        <v>22</v>
      </c>
      <c r="B27" s="32">
        <v>5.5</v>
      </c>
      <c r="C27" s="32"/>
      <c r="D27" s="143">
        <v>0</v>
      </c>
      <c r="E27" s="200"/>
      <c r="F27" s="143">
        <v>11258040.52</v>
      </c>
      <c r="G27" s="143"/>
      <c r="H27" s="143">
        <v>6108767.1799999997</v>
      </c>
      <c r="I27" s="143"/>
      <c r="J27" s="142">
        <v>264269777.06</v>
      </c>
      <c r="K27" s="143"/>
      <c r="L27" s="142">
        <v>291460841.94</v>
      </c>
    </row>
    <row r="28" spans="1:12" hidden="1" x14ac:dyDescent="0.6">
      <c r="A28" s="23" t="s">
        <v>23</v>
      </c>
      <c r="B28" s="32"/>
      <c r="C28" s="32"/>
      <c r="D28" s="143"/>
      <c r="E28" s="200"/>
      <c r="F28" s="143"/>
      <c r="G28" s="143"/>
      <c r="H28" s="143"/>
      <c r="I28" s="143"/>
      <c r="J28" s="143"/>
      <c r="K28" s="143"/>
      <c r="L28" s="143"/>
    </row>
    <row r="29" spans="1:12" x14ac:dyDescent="0.6">
      <c r="A29" s="23" t="s">
        <v>24</v>
      </c>
      <c r="B29" s="32">
        <v>12</v>
      </c>
      <c r="C29" s="32"/>
      <c r="D29" s="143">
        <v>872983077.03999996</v>
      </c>
      <c r="E29" s="200"/>
      <c r="F29" s="143">
        <v>812423332.08000004</v>
      </c>
      <c r="G29" s="143"/>
      <c r="H29" s="143">
        <v>0</v>
      </c>
      <c r="I29" s="143"/>
      <c r="J29" s="143">
        <v>479019663.47000003</v>
      </c>
      <c r="K29" s="143"/>
      <c r="L29" s="143">
        <v>384616209.87</v>
      </c>
    </row>
    <row r="30" spans="1:12" hidden="1" x14ac:dyDescent="0.6">
      <c r="A30" s="23" t="s">
        <v>25</v>
      </c>
      <c r="B30" s="32"/>
      <c r="C30" s="32"/>
      <c r="D30" s="143"/>
      <c r="E30" s="200"/>
      <c r="F30" s="143"/>
      <c r="G30" s="143"/>
      <c r="H30" s="143"/>
      <c r="I30" s="143"/>
      <c r="J30" s="143"/>
      <c r="K30" s="143"/>
      <c r="L30" s="143"/>
    </row>
    <row r="31" spans="1:12" hidden="1" x14ac:dyDescent="0.6">
      <c r="A31" s="23" t="s">
        <v>26</v>
      </c>
      <c r="B31" s="32"/>
      <c r="C31" s="32"/>
      <c r="D31" s="196"/>
      <c r="E31" s="200"/>
      <c r="F31" s="142"/>
      <c r="G31" s="144"/>
      <c r="H31" s="144"/>
      <c r="I31" s="144"/>
      <c r="J31" s="196"/>
      <c r="K31" s="143"/>
      <c r="L31" s="143"/>
    </row>
    <row r="32" spans="1:12" hidden="1" x14ac:dyDescent="0.6">
      <c r="A32" s="23" t="s">
        <v>27</v>
      </c>
      <c r="B32" s="32"/>
      <c r="C32" s="32"/>
      <c r="D32" s="142"/>
      <c r="E32" s="200"/>
      <c r="F32" s="142"/>
      <c r="G32" s="127"/>
      <c r="H32" s="127"/>
      <c r="I32" s="127"/>
      <c r="J32" s="142"/>
      <c r="K32" s="143"/>
      <c r="L32" s="142"/>
    </row>
    <row r="33" spans="1:12" hidden="1" x14ac:dyDescent="0.6">
      <c r="A33" s="23" t="s">
        <v>241</v>
      </c>
      <c r="B33" s="32"/>
      <c r="C33" s="32"/>
      <c r="D33" s="142"/>
      <c r="E33" s="200"/>
      <c r="F33" s="142">
        <v>0</v>
      </c>
      <c r="G33" s="127"/>
      <c r="H33" s="127">
        <v>0</v>
      </c>
      <c r="I33" s="127"/>
      <c r="J33" s="142"/>
      <c r="K33" s="143"/>
      <c r="L33" s="142">
        <v>0</v>
      </c>
    </row>
    <row r="34" spans="1:12" x14ac:dyDescent="0.6">
      <c r="A34" s="23" t="s">
        <v>28</v>
      </c>
      <c r="B34" s="32"/>
      <c r="C34" s="32"/>
      <c r="D34" s="196">
        <v>26188145.829999998</v>
      </c>
      <c r="E34" s="200"/>
      <c r="F34" s="143">
        <f>24795714.87-0.11</f>
        <v>24795714.760000002</v>
      </c>
      <c r="G34" s="144"/>
      <c r="H34" s="143">
        <v>6888486.3700000001</v>
      </c>
      <c r="I34" s="144"/>
      <c r="J34" s="196">
        <v>8709928.1999999993</v>
      </c>
      <c r="K34" s="143"/>
      <c r="L34" s="143">
        <v>7721410.8499999996</v>
      </c>
    </row>
    <row r="35" spans="1:12" hidden="1" x14ac:dyDescent="0.6">
      <c r="A35" s="23" t="s">
        <v>29</v>
      </c>
      <c r="B35" s="32"/>
      <c r="C35" s="32"/>
      <c r="D35" s="32"/>
      <c r="E35" s="133"/>
      <c r="F35" s="137">
        <v>0</v>
      </c>
      <c r="G35" s="137"/>
      <c r="H35" s="137"/>
      <c r="I35" s="137"/>
      <c r="J35" s="137">
        <v>0</v>
      </c>
      <c r="K35" s="137"/>
      <c r="L35" s="137">
        <v>0</v>
      </c>
    </row>
    <row r="36" spans="1:12" ht="20.5" x14ac:dyDescent="0.65">
      <c r="A36" s="31" t="s">
        <v>30</v>
      </c>
      <c r="B36" s="32"/>
      <c r="C36" s="32"/>
      <c r="D36" s="138">
        <f>SUM(D12:D34)</f>
        <v>1782421846.3899999</v>
      </c>
      <c r="E36" s="139"/>
      <c r="F36" s="138">
        <f>SUM(F12:F34)</f>
        <v>1425814395.1299999</v>
      </c>
      <c r="G36" s="140"/>
      <c r="H36" s="138">
        <f>SUM(H12:H34)</f>
        <v>240400054.60999998</v>
      </c>
      <c r="I36" s="140"/>
      <c r="J36" s="204">
        <f>SUM(J12:J34)</f>
        <v>1181922179.5200002</v>
      </c>
      <c r="K36" s="137"/>
      <c r="L36" s="138">
        <f>SUM(L12:L34)</f>
        <v>1249491886.8800001</v>
      </c>
    </row>
    <row r="37" spans="1:12" ht="20.5" x14ac:dyDescent="0.65">
      <c r="A37" s="31"/>
      <c r="B37" s="32"/>
      <c r="C37" s="32"/>
      <c r="D37" s="32"/>
      <c r="E37" s="133"/>
      <c r="F37" s="136"/>
      <c r="G37" s="136"/>
      <c r="H37" s="136"/>
      <c r="I37" s="136"/>
      <c r="J37" s="135"/>
      <c r="K37" s="137"/>
      <c r="L37" s="135"/>
    </row>
    <row r="38" spans="1:12" ht="20.5" x14ac:dyDescent="0.65">
      <c r="A38" s="31" t="s">
        <v>31</v>
      </c>
      <c r="B38" s="32"/>
      <c r="C38" s="32"/>
      <c r="D38" s="32"/>
      <c r="E38" s="133"/>
      <c r="F38" s="136"/>
      <c r="G38" s="136"/>
      <c r="H38" s="136"/>
      <c r="I38" s="136"/>
      <c r="J38" s="135"/>
      <c r="K38" s="137"/>
      <c r="L38" s="135"/>
    </row>
    <row r="39" spans="1:12" ht="19.5" customHeight="1" x14ac:dyDescent="0.6">
      <c r="A39" s="23" t="s">
        <v>32</v>
      </c>
      <c r="B39" s="32">
        <v>13</v>
      </c>
      <c r="C39" s="32"/>
      <c r="D39" s="142">
        <v>253562430.31999999</v>
      </c>
      <c r="E39" s="200"/>
      <c r="F39" s="142">
        <v>40000000</v>
      </c>
      <c r="G39" s="127"/>
      <c r="H39" s="127">
        <v>50000000</v>
      </c>
      <c r="I39" s="127"/>
      <c r="J39" s="142">
        <v>253562430.31999999</v>
      </c>
      <c r="K39" s="143"/>
      <c r="L39" s="142">
        <v>40000000</v>
      </c>
    </row>
    <row r="40" spans="1:12" x14ac:dyDescent="0.6">
      <c r="A40" s="23" t="s">
        <v>33</v>
      </c>
      <c r="B40" s="32">
        <v>14</v>
      </c>
      <c r="C40" s="32"/>
      <c r="D40" s="142">
        <v>57621742.909999996</v>
      </c>
      <c r="E40" s="200"/>
      <c r="F40" s="142">
        <v>91276343.790000007</v>
      </c>
      <c r="G40" s="127"/>
      <c r="H40" s="127">
        <v>1623215.7</v>
      </c>
      <c r="I40" s="127"/>
      <c r="J40" s="142">
        <v>450000</v>
      </c>
      <c r="K40" s="143"/>
      <c r="L40" s="142">
        <v>450000</v>
      </c>
    </row>
    <row r="41" spans="1:12" x14ac:dyDescent="0.6">
      <c r="A41" s="23" t="s">
        <v>34</v>
      </c>
      <c r="B41" s="32">
        <v>15</v>
      </c>
      <c r="C41" s="32"/>
      <c r="D41" s="142">
        <v>0</v>
      </c>
      <c r="E41" s="200"/>
      <c r="F41" s="142">
        <v>0</v>
      </c>
      <c r="G41" s="127"/>
      <c r="H41" s="127">
        <v>0</v>
      </c>
      <c r="I41" s="127"/>
      <c r="J41" s="142">
        <v>1749750000</v>
      </c>
      <c r="K41" s="143"/>
      <c r="L41" s="142">
        <v>1811250000</v>
      </c>
    </row>
    <row r="42" spans="1:12" x14ac:dyDescent="0.6">
      <c r="A42" s="23" t="s">
        <v>35</v>
      </c>
      <c r="B42" s="32">
        <v>16</v>
      </c>
      <c r="C42" s="32"/>
      <c r="D42" s="142">
        <v>0</v>
      </c>
      <c r="E42" s="200"/>
      <c r="F42" s="142">
        <v>37419915.399999999</v>
      </c>
      <c r="G42" s="143"/>
      <c r="H42" s="143">
        <v>1263776134.3199999</v>
      </c>
      <c r="I42" s="143"/>
      <c r="J42" s="142">
        <v>0</v>
      </c>
      <c r="K42" s="143"/>
      <c r="L42" s="142">
        <v>19500000</v>
      </c>
    </row>
    <row r="43" spans="1:12" hidden="1" x14ac:dyDescent="0.6">
      <c r="A43" s="23" t="s">
        <v>36</v>
      </c>
      <c r="B43" s="32"/>
      <c r="C43" s="32"/>
      <c r="D43" s="142"/>
      <c r="E43" s="200"/>
      <c r="F43" s="142"/>
      <c r="G43" s="127"/>
      <c r="H43" s="127"/>
      <c r="I43" s="127"/>
      <c r="J43" s="142"/>
      <c r="K43" s="143"/>
      <c r="L43" s="142"/>
    </row>
    <row r="44" spans="1:12" hidden="1" x14ac:dyDescent="0.6">
      <c r="A44" s="23" t="s">
        <v>37</v>
      </c>
      <c r="B44" s="32"/>
      <c r="C44" s="32"/>
      <c r="D44" s="142"/>
      <c r="E44" s="200"/>
      <c r="F44" s="142"/>
      <c r="G44" s="127"/>
      <c r="H44" s="127"/>
      <c r="I44" s="127"/>
      <c r="J44" s="142"/>
      <c r="K44" s="143"/>
      <c r="L44" s="142"/>
    </row>
    <row r="45" spans="1:12" x14ac:dyDescent="0.6">
      <c r="A45" s="23" t="s">
        <v>38</v>
      </c>
      <c r="B45" s="32">
        <v>17</v>
      </c>
      <c r="C45" s="32"/>
      <c r="D45" s="142">
        <v>225359366.03</v>
      </c>
      <c r="E45" s="200"/>
      <c r="F45" s="142">
        <v>624326404.88999999</v>
      </c>
      <c r="G45" s="127"/>
      <c r="H45" s="127">
        <v>0</v>
      </c>
      <c r="I45" s="127"/>
      <c r="J45" s="142">
        <v>0</v>
      </c>
      <c r="K45" s="143"/>
      <c r="L45" s="142">
        <v>0</v>
      </c>
    </row>
    <row r="46" spans="1:12" x14ac:dyDescent="0.6">
      <c r="A46" s="23" t="s">
        <v>39</v>
      </c>
      <c r="B46" s="32">
        <v>5.6</v>
      </c>
      <c r="C46" s="32"/>
      <c r="D46" s="142">
        <v>0</v>
      </c>
      <c r="E46" s="200"/>
      <c r="F46" s="142">
        <v>0</v>
      </c>
      <c r="G46" s="127"/>
      <c r="H46" s="127">
        <v>0</v>
      </c>
      <c r="I46" s="127"/>
      <c r="J46" s="142">
        <v>177561040.55000001</v>
      </c>
      <c r="K46" s="143"/>
      <c r="L46" s="142">
        <v>64925808.43</v>
      </c>
    </row>
    <row r="47" spans="1:12" x14ac:dyDescent="0.6">
      <c r="A47" s="23" t="s">
        <v>40</v>
      </c>
      <c r="B47" s="32">
        <v>18</v>
      </c>
      <c r="C47" s="32"/>
      <c r="D47" s="142">
        <v>26078410.960000001</v>
      </c>
      <c r="E47" s="200"/>
      <c r="F47" s="142">
        <v>142580583.97999999</v>
      </c>
      <c r="G47" s="127"/>
      <c r="H47" s="127">
        <v>141040583.97</v>
      </c>
      <c r="I47" s="127"/>
      <c r="J47" s="142">
        <v>26078410.960000001</v>
      </c>
      <c r="K47" s="143"/>
      <c r="L47" s="142">
        <v>142580583.97999999</v>
      </c>
    </row>
    <row r="48" spans="1:12" hidden="1" x14ac:dyDescent="0.6">
      <c r="A48" s="23" t="s">
        <v>41</v>
      </c>
      <c r="B48" s="32"/>
      <c r="C48" s="32"/>
      <c r="D48" s="142"/>
      <c r="E48" s="200"/>
      <c r="F48" s="142"/>
      <c r="G48" s="127"/>
      <c r="H48" s="127"/>
      <c r="I48" s="127"/>
      <c r="J48" s="142"/>
      <c r="K48" s="143"/>
      <c r="L48" s="142"/>
    </row>
    <row r="49" spans="1:12" x14ac:dyDescent="0.6">
      <c r="A49" s="23" t="s">
        <v>42</v>
      </c>
      <c r="B49" s="32"/>
      <c r="C49" s="32"/>
      <c r="D49" s="142">
        <v>0</v>
      </c>
      <c r="E49" s="200"/>
      <c r="F49" s="142">
        <v>0</v>
      </c>
      <c r="G49" s="127"/>
      <c r="H49" s="127">
        <v>8775059.6899999995</v>
      </c>
      <c r="I49" s="127"/>
      <c r="J49" s="142">
        <v>0</v>
      </c>
      <c r="K49" s="143"/>
      <c r="L49" s="142">
        <v>0</v>
      </c>
    </row>
    <row r="50" spans="1:12" hidden="1" x14ac:dyDescent="0.6">
      <c r="A50" s="23" t="s">
        <v>43</v>
      </c>
      <c r="B50" s="32"/>
      <c r="C50" s="32"/>
      <c r="D50" s="142"/>
      <c r="E50" s="200"/>
      <c r="F50" s="142"/>
      <c r="G50" s="127"/>
      <c r="H50" s="127"/>
      <c r="I50" s="127"/>
      <c r="J50" s="142"/>
      <c r="K50" s="143"/>
      <c r="L50" s="142"/>
    </row>
    <row r="51" spans="1:12" x14ac:dyDescent="0.6">
      <c r="A51" s="23" t="s">
        <v>44</v>
      </c>
      <c r="B51" s="32">
        <v>19</v>
      </c>
      <c r="C51" s="32"/>
      <c r="D51" s="142">
        <v>419593880.79000002</v>
      </c>
      <c r="E51" s="200"/>
      <c r="F51" s="142">
        <v>419593880.79000002</v>
      </c>
      <c r="G51" s="127"/>
      <c r="H51" s="127">
        <v>58365445.289999999</v>
      </c>
      <c r="I51" s="127"/>
      <c r="J51" s="142">
        <v>58365445.289999999</v>
      </c>
      <c r="K51" s="143"/>
      <c r="L51" s="142">
        <v>58365445.289999999</v>
      </c>
    </row>
    <row r="52" spans="1:12" x14ac:dyDescent="0.6">
      <c r="A52" s="23" t="s">
        <v>45</v>
      </c>
      <c r="B52" s="286" t="s">
        <v>350</v>
      </c>
      <c r="C52" s="32"/>
      <c r="D52" s="142">
        <v>1887981508.1600001</v>
      </c>
      <c r="E52" s="200"/>
      <c r="F52" s="142">
        <f>2131475111.23+0.11</f>
        <v>2131475111.3399999</v>
      </c>
      <c r="G52" s="127"/>
      <c r="H52" s="127">
        <v>280181548.87</v>
      </c>
      <c r="I52" s="127"/>
      <c r="J52" s="142">
        <v>57453703.18</v>
      </c>
      <c r="K52" s="143"/>
      <c r="L52" s="142">
        <v>99940872.319999993</v>
      </c>
    </row>
    <row r="53" spans="1:12" x14ac:dyDescent="0.6">
      <c r="A53" s="23" t="s">
        <v>46</v>
      </c>
      <c r="B53" s="286">
        <v>21</v>
      </c>
      <c r="C53" s="32"/>
      <c r="D53" s="142">
        <v>11622520.289999999</v>
      </c>
      <c r="E53" s="200"/>
      <c r="F53" s="142">
        <v>86265673.870000005</v>
      </c>
      <c r="G53" s="127"/>
      <c r="H53" s="127">
        <v>189502378.63</v>
      </c>
      <c r="I53" s="127"/>
      <c r="J53" s="142">
        <v>7010646.0700000003</v>
      </c>
      <c r="K53" s="143"/>
      <c r="L53" s="142">
        <v>83304505.609999999</v>
      </c>
    </row>
    <row r="54" spans="1:12" hidden="1" x14ac:dyDescent="0.6">
      <c r="A54" s="23" t="s">
        <v>47</v>
      </c>
      <c r="B54" s="286"/>
      <c r="C54" s="32"/>
      <c r="D54" s="142"/>
      <c r="E54" s="200"/>
      <c r="F54" s="142"/>
      <c r="G54" s="127"/>
      <c r="H54" s="127"/>
      <c r="I54" s="127"/>
      <c r="J54" s="142"/>
      <c r="K54" s="143"/>
      <c r="L54" s="142"/>
    </row>
    <row r="55" spans="1:12" x14ac:dyDescent="0.6">
      <c r="A55" s="23" t="s">
        <v>48</v>
      </c>
      <c r="B55" s="286" t="s">
        <v>351</v>
      </c>
      <c r="C55" s="32"/>
      <c r="D55" s="142">
        <v>133544695.22</v>
      </c>
      <c r="E55" s="200"/>
      <c r="F55" s="142">
        <v>223990957.55000001</v>
      </c>
      <c r="G55" s="127"/>
      <c r="H55" s="127">
        <v>99462827.439999998</v>
      </c>
      <c r="I55" s="127"/>
      <c r="J55" s="142">
        <v>2751.24</v>
      </c>
      <c r="K55" s="143"/>
      <c r="L55" s="142">
        <v>9349.24</v>
      </c>
    </row>
    <row r="56" spans="1:12" hidden="1" x14ac:dyDescent="0.6">
      <c r="A56" s="23" t="s">
        <v>49</v>
      </c>
      <c r="B56" s="32"/>
      <c r="C56" s="32"/>
      <c r="D56" s="142"/>
      <c r="E56" s="200"/>
      <c r="F56" s="142"/>
      <c r="G56" s="127"/>
      <c r="H56" s="127"/>
      <c r="I56" s="127"/>
      <c r="J56" s="142"/>
      <c r="K56" s="143"/>
      <c r="L56" s="142"/>
    </row>
    <row r="57" spans="1:12" x14ac:dyDescent="0.6">
      <c r="A57" s="23" t="s">
        <v>50</v>
      </c>
      <c r="B57" s="32">
        <v>4</v>
      </c>
      <c r="C57" s="32"/>
      <c r="D57" s="142">
        <v>1569129833.1800001</v>
      </c>
      <c r="E57" s="200"/>
      <c r="F57" s="142">
        <v>1569129833.1800001</v>
      </c>
      <c r="G57" s="127"/>
      <c r="H57" s="127">
        <v>54990810.420000002</v>
      </c>
      <c r="I57" s="127"/>
      <c r="J57" s="142">
        <v>0</v>
      </c>
      <c r="K57" s="143"/>
      <c r="L57" s="142">
        <v>0</v>
      </c>
    </row>
    <row r="58" spans="1:12" x14ac:dyDescent="0.6">
      <c r="A58" s="23" t="s">
        <v>51</v>
      </c>
      <c r="B58" s="32">
        <v>23</v>
      </c>
      <c r="C58" s="32"/>
      <c r="D58" s="142">
        <f>6691837.16</f>
        <v>6691837.1600000001</v>
      </c>
      <c r="E58" s="200"/>
      <c r="F58" s="142">
        <v>9600616.6199999992</v>
      </c>
      <c r="G58" s="127"/>
      <c r="H58" s="127">
        <v>23661219.43</v>
      </c>
      <c r="I58" s="127"/>
      <c r="J58" s="142">
        <v>3097312.63</v>
      </c>
      <c r="K58" s="143"/>
      <c r="L58" s="142">
        <v>6087627.6900000004</v>
      </c>
    </row>
    <row r="59" spans="1:12" x14ac:dyDescent="0.6">
      <c r="A59" s="23" t="s">
        <v>52</v>
      </c>
      <c r="B59" s="286" t="s">
        <v>349</v>
      </c>
      <c r="C59" s="32"/>
      <c r="D59" s="142">
        <v>1614455.69</v>
      </c>
      <c r="E59" s="200"/>
      <c r="F59" s="142">
        <v>2328420.09</v>
      </c>
      <c r="G59" s="127"/>
      <c r="H59" s="127">
        <v>1726154.66</v>
      </c>
      <c r="I59" s="127"/>
      <c r="J59" s="142">
        <v>0</v>
      </c>
      <c r="K59" s="143"/>
      <c r="L59" s="142">
        <v>0</v>
      </c>
    </row>
    <row r="60" spans="1:12" ht="20.5" x14ac:dyDescent="0.65">
      <c r="A60" s="31" t="s">
        <v>53</v>
      </c>
      <c r="B60" s="32"/>
      <c r="C60" s="32"/>
      <c r="D60" s="138">
        <f>SUM(D39:D59)</f>
        <v>4592800680.7099991</v>
      </c>
      <c r="E60" s="139"/>
      <c r="F60" s="138">
        <f>SUM(F39:F59)</f>
        <v>5377987741.5</v>
      </c>
      <c r="G60" s="140"/>
      <c r="H60" s="138">
        <f>SUM(H39:H59)</f>
        <v>2173105378.4200001</v>
      </c>
      <c r="I60" s="140"/>
      <c r="J60" s="138">
        <f>SUM(J39:J59)</f>
        <v>2333331740.2399998</v>
      </c>
      <c r="K60" s="137"/>
      <c r="L60" s="138">
        <f>SUM(L39:L59)</f>
        <v>2326414192.5599999</v>
      </c>
    </row>
    <row r="61" spans="1:12" ht="21" thickBot="1" x14ac:dyDescent="0.7">
      <c r="A61" s="31" t="s">
        <v>54</v>
      </c>
      <c r="B61" s="32"/>
      <c r="C61" s="32"/>
      <c r="D61" s="141">
        <f>D36+D60</f>
        <v>6375222527.0999985</v>
      </c>
      <c r="E61" s="139"/>
      <c r="F61" s="141">
        <f>F36+F60</f>
        <v>6803802136.6300001</v>
      </c>
      <c r="G61" s="140"/>
      <c r="H61" s="141">
        <f>H36+H60</f>
        <v>2413505433.0300002</v>
      </c>
      <c r="I61" s="140"/>
      <c r="J61" s="141">
        <f>J36+J60</f>
        <v>3515253919.7600002</v>
      </c>
      <c r="K61" s="137"/>
      <c r="L61" s="141">
        <f>L36+L60</f>
        <v>3575906079.4400001</v>
      </c>
    </row>
    <row r="62" spans="1:12" ht="11.5" customHeight="1" thickTop="1" x14ac:dyDescent="0.65">
      <c r="A62" s="31"/>
      <c r="B62" s="32"/>
      <c r="C62" s="32"/>
      <c r="D62" s="32"/>
      <c r="E62" s="32"/>
      <c r="F62" s="32"/>
      <c r="G62" s="36"/>
      <c r="H62" s="36"/>
      <c r="I62" s="36"/>
      <c r="J62" s="37"/>
      <c r="K62" s="36"/>
      <c r="L62" s="36"/>
    </row>
    <row r="63" spans="1:12" ht="20.5" x14ac:dyDescent="0.65">
      <c r="A63" s="38" t="s">
        <v>295</v>
      </c>
      <c r="B63" s="32"/>
      <c r="C63" s="32"/>
      <c r="D63" s="32"/>
      <c r="E63" s="32"/>
      <c r="F63" s="32"/>
      <c r="G63" s="36"/>
      <c r="H63" s="36"/>
      <c r="I63" s="36"/>
      <c r="J63" s="37"/>
      <c r="K63" s="36"/>
      <c r="L63" s="36"/>
    </row>
    <row r="64" spans="1:12" ht="20.5" x14ac:dyDescent="0.65">
      <c r="A64" s="38"/>
      <c r="B64" s="32"/>
      <c r="C64" s="32"/>
      <c r="D64" s="32"/>
      <c r="E64" s="32"/>
      <c r="F64" s="32"/>
      <c r="G64" s="36"/>
      <c r="H64" s="36"/>
      <c r="I64" s="36"/>
      <c r="J64" s="37"/>
      <c r="K64" s="36"/>
      <c r="L64" s="36"/>
    </row>
    <row r="65" spans="1:12" ht="20.5" x14ac:dyDescent="0.65">
      <c r="A65" s="38"/>
      <c r="B65" s="32"/>
      <c r="C65" s="32"/>
      <c r="D65" s="32"/>
      <c r="E65" s="32"/>
      <c r="F65" s="32"/>
      <c r="G65" s="36"/>
      <c r="H65" s="36"/>
      <c r="I65" s="36"/>
      <c r="J65" s="37"/>
      <c r="K65" s="36"/>
      <c r="L65" s="36"/>
    </row>
    <row r="66" spans="1:12" ht="20.5" x14ac:dyDescent="0.65">
      <c r="A66" s="38"/>
      <c r="B66" s="32"/>
      <c r="C66" s="32"/>
      <c r="D66" s="32"/>
      <c r="E66" s="32"/>
      <c r="F66" s="32"/>
      <c r="G66" s="36"/>
      <c r="H66" s="36"/>
      <c r="I66" s="36"/>
      <c r="J66" s="37"/>
      <c r="K66" s="36"/>
      <c r="L66" s="36"/>
    </row>
    <row r="67" spans="1:12" ht="20.5" x14ac:dyDescent="0.65">
      <c r="A67" s="31"/>
      <c r="B67" s="32"/>
      <c r="C67" s="32"/>
      <c r="D67" s="32"/>
      <c r="E67" s="32"/>
      <c r="F67" s="32"/>
      <c r="G67" s="36"/>
      <c r="H67" s="36"/>
      <c r="I67" s="36"/>
      <c r="J67" s="37"/>
      <c r="K67" s="36"/>
      <c r="L67" s="36"/>
    </row>
    <row r="68" spans="1:12" x14ac:dyDescent="0.6">
      <c r="A68" s="270" t="s">
        <v>55</v>
      </c>
      <c r="B68" s="270"/>
      <c r="C68" s="270"/>
      <c r="D68" s="270"/>
      <c r="E68" s="270"/>
      <c r="F68" s="270"/>
      <c r="G68" s="270"/>
      <c r="H68" s="270"/>
      <c r="I68" s="270"/>
      <c r="J68" s="270"/>
      <c r="K68" s="270"/>
      <c r="L68" s="270"/>
    </row>
    <row r="69" spans="1:12" x14ac:dyDescent="0.6">
      <c r="A69" s="270" t="s">
        <v>56</v>
      </c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</row>
    <row r="70" spans="1:12" ht="20.5" customHeight="1" x14ac:dyDescent="0.6">
      <c r="A70" s="271" t="s">
        <v>57</v>
      </c>
      <c r="B70" s="271"/>
      <c r="C70" s="271"/>
      <c r="D70" s="271"/>
      <c r="E70" s="271"/>
      <c r="F70" s="271"/>
      <c r="G70" s="271"/>
      <c r="H70" s="271"/>
      <c r="I70" s="271"/>
      <c r="J70" s="271"/>
      <c r="K70" s="271"/>
      <c r="L70" s="271"/>
    </row>
    <row r="71" spans="1:12" x14ac:dyDescent="0.6">
      <c r="A71" s="269"/>
      <c r="B71" s="270"/>
      <c r="C71" s="270"/>
      <c r="D71" s="270"/>
      <c r="E71" s="270"/>
      <c r="F71" s="270"/>
      <c r="G71" s="270"/>
      <c r="H71" s="270"/>
      <c r="I71" s="270"/>
      <c r="J71" s="270"/>
      <c r="K71" s="270"/>
      <c r="L71" s="270"/>
    </row>
    <row r="72" spans="1:12" ht="20.5" x14ac:dyDescent="0.65">
      <c r="A72" s="265" t="s">
        <v>0</v>
      </c>
      <c r="B72" s="265"/>
      <c r="C72" s="265"/>
      <c r="D72" s="265"/>
      <c r="E72" s="265"/>
      <c r="F72" s="265"/>
      <c r="G72" s="265"/>
      <c r="H72" s="265"/>
      <c r="I72" s="265"/>
      <c r="J72" s="265"/>
      <c r="K72" s="265"/>
      <c r="L72" s="265"/>
    </row>
    <row r="73" spans="1:12" ht="20.5" x14ac:dyDescent="0.65">
      <c r="A73" s="265" t="s">
        <v>240</v>
      </c>
      <c r="B73" s="265"/>
      <c r="C73" s="265"/>
      <c r="D73" s="265"/>
      <c r="E73" s="265"/>
      <c r="F73" s="265"/>
      <c r="G73" s="265"/>
      <c r="H73" s="265"/>
      <c r="I73" s="265"/>
      <c r="J73" s="265"/>
      <c r="K73" s="265"/>
      <c r="L73" s="265"/>
    </row>
    <row r="74" spans="1:12" ht="20.5" x14ac:dyDescent="0.65">
      <c r="A74" s="265" t="s">
        <v>280</v>
      </c>
      <c r="B74" s="265"/>
      <c r="C74" s="265"/>
      <c r="D74" s="265"/>
      <c r="E74" s="265"/>
      <c r="F74" s="265"/>
      <c r="G74" s="265"/>
      <c r="H74" s="265"/>
      <c r="I74" s="265"/>
      <c r="J74" s="265"/>
      <c r="K74" s="265"/>
      <c r="L74" s="265"/>
    </row>
    <row r="75" spans="1:12" ht="11.5" customHeight="1" x14ac:dyDescent="0.6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ht="20.5" x14ac:dyDescent="0.65">
      <c r="A76" s="21"/>
      <c r="D76" s="268" t="s">
        <v>286</v>
      </c>
      <c r="E76" s="268"/>
      <c r="F76" s="268"/>
      <c r="G76" s="268"/>
      <c r="H76" s="268"/>
      <c r="I76" s="268"/>
      <c r="J76" s="268"/>
      <c r="K76" s="268"/>
      <c r="L76" s="268"/>
    </row>
    <row r="77" spans="1:12" ht="20.5" x14ac:dyDescent="0.65">
      <c r="A77" s="21"/>
      <c r="D77" s="266" t="s">
        <v>2</v>
      </c>
      <c r="E77" s="266"/>
      <c r="F77" s="266"/>
      <c r="G77" s="266"/>
      <c r="H77" s="266"/>
      <c r="I77" s="24"/>
      <c r="J77" s="266" t="s">
        <v>3</v>
      </c>
      <c r="K77" s="266"/>
      <c r="L77" s="266"/>
    </row>
    <row r="78" spans="1:12" ht="19.75" customHeight="1" x14ac:dyDescent="0.65">
      <c r="B78" s="22" t="s">
        <v>4</v>
      </c>
      <c r="C78" s="24"/>
      <c r="D78" s="25" t="s">
        <v>281</v>
      </c>
      <c r="E78" s="24"/>
      <c r="F78" s="25" t="s">
        <v>5</v>
      </c>
      <c r="G78" s="26"/>
      <c r="H78" s="25" t="s">
        <v>243</v>
      </c>
      <c r="I78" s="26"/>
      <c r="J78" s="25" t="s">
        <v>281</v>
      </c>
      <c r="K78" s="24"/>
      <c r="L78" s="28" t="s">
        <v>5</v>
      </c>
    </row>
    <row r="79" spans="1:12" ht="18.649999999999999" customHeight="1" x14ac:dyDescent="0.65">
      <c r="B79" s="24"/>
      <c r="C79" s="24"/>
      <c r="D79" s="1" t="s">
        <v>6</v>
      </c>
      <c r="E79" s="1"/>
      <c r="F79" s="1" t="s">
        <v>242</v>
      </c>
      <c r="G79" s="29"/>
      <c r="H79" s="1" t="s">
        <v>242</v>
      </c>
      <c r="I79" s="29"/>
      <c r="J79" s="1" t="s">
        <v>6</v>
      </c>
      <c r="K79" s="1"/>
      <c r="L79" s="1" t="s">
        <v>6</v>
      </c>
    </row>
    <row r="80" spans="1:12" ht="18.649999999999999" customHeight="1" x14ac:dyDescent="0.65">
      <c r="B80" s="24"/>
      <c r="C80" s="24"/>
      <c r="D80" s="24"/>
      <c r="E80" s="1"/>
      <c r="F80" s="1"/>
      <c r="G80" s="29"/>
      <c r="H80" s="29"/>
      <c r="I80" s="29"/>
      <c r="J80" s="1"/>
      <c r="K80" s="1"/>
      <c r="L80" s="1"/>
    </row>
    <row r="81" spans="1:12" ht="20.5" x14ac:dyDescent="0.65">
      <c r="A81" s="31" t="s">
        <v>58</v>
      </c>
      <c r="C81" s="24"/>
      <c r="D81" s="24"/>
      <c r="E81" s="24"/>
      <c r="F81" s="24"/>
      <c r="G81" s="24"/>
      <c r="H81" s="24"/>
      <c r="I81" s="24"/>
      <c r="J81" s="30"/>
      <c r="K81" s="24"/>
      <c r="L81" s="30"/>
    </row>
    <row r="82" spans="1:12" ht="20.5" x14ac:dyDescent="0.65">
      <c r="A82" s="31" t="s">
        <v>59</v>
      </c>
      <c r="B82" s="32"/>
      <c r="C82" s="32"/>
      <c r="D82" s="32"/>
      <c r="E82" s="32"/>
      <c r="F82" s="36"/>
      <c r="G82" s="36"/>
      <c r="H82" s="36"/>
      <c r="I82" s="36"/>
      <c r="J82" s="37"/>
      <c r="K82" s="36"/>
      <c r="L82" s="37"/>
    </row>
    <row r="83" spans="1:12" x14ac:dyDescent="0.6">
      <c r="A83" s="23" t="s">
        <v>260</v>
      </c>
      <c r="B83" s="32">
        <v>24</v>
      </c>
      <c r="C83" s="32"/>
      <c r="D83" s="143">
        <v>12710210.119999999</v>
      </c>
      <c r="E83" s="200"/>
      <c r="F83" s="143">
        <v>0</v>
      </c>
      <c r="G83" s="143"/>
      <c r="H83" s="143">
        <v>0</v>
      </c>
      <c r="I83" s="143"/>
      <c r="J83" s="205">
        <v>0</v>
      </c>
      <c r="K83" s="143"/>
      <c r="L83" s="205">
        <v>0</v>
      </c>
    </row>
    <row r="84" spans="1:12" x14ac:dyDescent="0.6">
      <c r="A84" s="23" t="s">
        <v>60</v>
      </c>
      <c r="B84" s="32"/>
      <c r="C84" s="32"/>
      <c r="D84" s="206"/>
      <c r="E84" s="200"/>
      <c r="F84" s="206"/>
      <c r="G84" s="207"/>
      <c r="H84" s="207"/>
      <c r="I84" s="207"/>
      <c r="J84" s="206"/>
      <c r="K84" s="143"/>
      <c r="L84" s="206"/>
    </row>
    <row r="85" spans="1:12" x14ac:dyDescent="0.6">
      <c r="A85" s="23" t="s">
        <v>11</v>
      </c>
      <c r="B85" s="32">
        <v>5.7</v>
      </c>
      <c r="C85" s="32"/>
      <c r="D85" s="206">
        <f>60201161.11-37499672.05</f>
        <v>22701489.060000002</v>
      </c>
      <c r="E85" s="200"/>
      <c r="F85" s="206">
        <v>38300764.490000002</v>
      </c>
      <c r="G85" s="207"/>
      <c r="H85" s="207">
        <v>73012760.629999995</v>
      </c>
      <c r="I85" s="207"/>
      <c r="J85" s="206">
        <f>37505845.19-37499672.05</f>
        <v>6173.140000000596</v>
      </c>
      <c r="K85" s="143"/>
      <c r="L85" s="206">
        <v>11622719.720000001</v>
      </c>
    </row>
    <row r="86" spans="1:12" x14ac:dyDescent="0.6">
      <c r="A86" s="23" t="s">
        <v>12</v>
      </c>
      <c r="B86" s="32">
        <v>25</v>
      </c>
      <c r="C86" s="32"/>
      <c r="D86" s="206">
        <v>175427432.06999999</v>
      </c>
      <c r="E86" s="200"/>
      <c r="F86" s="206">
        <v>232277164.34</v>
      </c>
      <c r="G86" s="207"/>
      <c r="H86" s="207">
        <v>37411247.280000001</v>
      </c>
      <c r="I86" s="207"/>
      <c r="J86" s="206">
        <v>25462443.050000001</v>
      </c>
      <c r="K86" s="143"/>
      <c r="L86" s="206">
        <v>40692846.450000003</v>
      </c>
    </row>
    <row r="87" spans="1:12" x14ac:dyDescent="0.6">
      <c r="A87" s="23" t="s">
        <v>335</v>
      </c>
      <c r="B87" s="32">
        <v>13</v>
      </c>
      <c r="C87" s="32"/>
      <c r="D87" s="206">
        <f>28970041.33+37499672.05</f>
        <v>66469713.379999995</v>
      </c>
      <c r="E87" s="200"/>
      <c r="F87" s="143">
        <v>0</v>
      </c>
      <c r="G87" s="207"/>
      <c r="H87" s="143">
        <v>0</v>
      </c>
      <c r="I87" s="207"/>
      <c r="J87" s="206">
        <f>28970041.33+37499672.05</f>
        <v>66469713.379999995</v>
      </c>
      <c r="K87" s="143"/>
      <c r="L87" s="143">
        <v>0</v>
      </c>
    </row>
    <row r="88" spans="1:12" ht="22.4" customHeight="1" x14ac:dyDescent="0.6">
      <c r="A88" s="23" t="s">
        <v>61</v>
      </c>
      <c r="B88" s="32">
        <v>26</v>
      </c>
      <c r="C88" s="32"/>
      <c r="D88" s="206">
        <v>3365305.97</v>
      </c>
      <c r="E88" s="200"/>
      <c r="F88" s="206">
        <v>18039376.149999999</v>
      </c>
      <c r="G88" s="207"/>
      <c r="H88" s="207">
        <v>31901597.129999999</v>
      </c>
      <c r="I88" s="207"/>
      <c r="J88" s="206">
        <v>1841918.58</v>
      </c>
      <c r="K88" s="143"/>
      <c r="L88" s="206">
        <v>16164990.4</v>
      </c>
    </row>
    <row r="89" spans="1:12" ht="22.4" customHeight="1" x14ac:dyDescent="0.6">
      <c r="A89" s="23" t="s">
        <v>62</v>
      </c>
      <c r="B89" s="32">
        <v>27</v>
      </c>
      <c r="C89" s="32"/>
      <c r="D89" s="206">
        <v>93000000</v>
      </c>
      <c r="E89" s="200"/>
      <c r="F89" s="206">
        <v>181961630.97</v>
      </c>
      <c r="G89" s="207"/>
      <c r="H89" s="142">
        <v>0</v>
      </c>
      <c r="I89" s="207"/>
      <c r="J89" s="142">
        <v>0</v>
      </c>
      <c r="K89" s="142"/>
      <c r="L89" s="142">
        <v>0</v>
      </c>
    </row>
    <row r="90" spans="1:12" x14ac:dyDescent="0.6">
      <c r="A90" s="23" t="s">
        <v>63</v>
      </c>
      <c r="B90" s="32">
        <v>28</v>
      </c>
      <c r="C90" s="32"/>
      <c r="D90" s="206">
        <v>49318176.920000002</v>
      </c>
      <c r="E90" s="200"/>
      <c r="F90" s="206">
        <v>49640185.060000002</v>
      </c>
      <c r="G90" s="207"/>
      <c r="H90" s="142">
        <v>0</v>
      </c>
      <c r="I90" s="207"/>
      <c r="J90" s="142">
        <v>49318176.920000002</v>
      </c>
      <c r="K90" s="142"/>
      <c r="L90" s="142">
        <v>49640185.060000002</v>
      </c>
    </row>
    <row r="91" spans="1:12" hidden="1" x14ac:dyDescent="0.6">
      <c r="A91" s="23" t="s">
        <v>64</v>
      </c>
      <c r="B91" s="32"/>
      <c r="C91" s="32"/>
      <c r="D91" s="206"/>
      <c r="E91" s="200"/>
      <c r="F91" s="206"/>
      <c r="G91" s="207"/>
      <c r="H91" s="207"/>
      <c r="I91" s="207"/>
      <c r="J91" s="142"/>
      <c r="K91" s="142"/>
      <c r="L91" s="142"/>
    </row>
    <row r="92" spans="1:12" x14ac:dyDescent="0.6">
      <c r="A92" s="23" t="s">
        <v>65</v>
      </c>
      <c r="B92" s="41">
        <v>5.8</v>
      </c>
      <c r="C92" s="32"/>
      <c r="D92" s="142">
        <v>19476550.710000001</v>
      </c>
      <c r="E92" s="200"/>
      <c r="F92" s="206">
        <v>42198897.729999997</v>
      </c>
      <c r="G92" s="207"/>
      <c r="H92" s="142">
        <v>0</v>
      </c>
      <c r="I92" s="207"/>
      <c r="J92" s="142">
        <v>0</v>
      </c>
      <c r="K92" s="142"/>
      <c r="L92" s="142">
        <v>0</v>
      </c>
    </row>
    <row r="93" spans="1:12" x14ac:dyDescent="0.6">
      <c r="A93" s="23" t="s">
        <v>66</v>
      </c>
      <c r="B93" s="32">
        <v>29</v>
      </c>
      <c r="C93" s="32"/>
      <c r="D93" s="142">
        <v>21693559.100000001</v>
      </c>
      <c r="E93" s="200"/>
      <c r="F93" s="206">
        <v>119042173.01000001</v>
      </c>
      <c r="G93" s="207"/>
      <c r="H93" s="142">
        <v>0</v>
      </c>
      <c r="I93" s="207"/>
      <c r="J93" s="142">
        <v>0</v>
      </c>
      <c r="K93" s="142"/>
      <c r="L93" s="142">
        <v>0</v>
      </c>
    </row>
    <row r="94" spans="1:12" x14ac:dyDescent="0.6">
      <c r="A94" s="23" t="s">
        <v>67</v>
      </c>
      <c r="B94" s="32">
        <v>30</v>
      </c>
      <c r="C94" s="32"/>
      <c r="D94" s="142">
        <v>27732700.420000002</v>
      </c>
      <c r="E94" s="200"/>
      <c r="F94" s="206">
        <v>13599084.85</v>
      </c>
      <c r="G94" s="207"/>
      <c r="H94" s="142">
        <v>0</v>
      </c>
      <c r="I94" s="207"/>
      <c r="J94" s="142">
        <v>0</v>
      </c>
      <c r="K94" s="142"/>
      <c r="L94" s="142">
        <v>0</v>
      </c>
    </row>
    <row r="95" spans="1:12" x14ac:dyDescent="0.6">
      <c r="A95" s="23" t="s">
        <v>68</v>
      </c>
      <c r="B95" s="32"/>
      <c r="C95" s="32"/>
      <c r="D95" s="142">
        <v>2511425.8199999998</v>
      </c>
      <c r="E95" s="200"/>
      <c r="F95" s="206">
        <v>6508348.3399999999</v>
      </c>
      <c r="G95" s="207"/>
      <c r="H95" s="142">
        <v>0</v>
      </c>
      <c r="I95" s="207"/>
      <c r="J95" s="142">
        <v>0</v>
      </c>
      <c r="K95" s="142"/>
      <c r="L95" s="142">
        <v>0</v>
      </c>
    </row>
    <row r="96" spans="1:12" x14ac:dyDescent="0.6">
      <c r="A96" s="23" t="s">
        <v>69</v>
      </c>
      <c r="B96" s="286">
        <v>4.2</v>
      </c>
      <c r="C96" s="32"/>
      <c r="D96" s="206">
        <v>15048259.73</v>
      </c>
      <c r="E96" s="200"/>
      <c r="F96" s="206">
        <v>19271333.629999999</v>
      </c>
      <c r="G96" s="207"/>
      <c r="H96" s="207">
        <v>2648597.5</v>
      </c>
      <c r="I96" s="207"/>
      <c r="J96" s="206">
        <v>914314.42</v>
      </c>
      <c r="K96" s="143"/>
      <c r="L96" s="206">
        <v>896500.23</v>
      </c>
    </row>
    <row r="97" spans="1:12" ht="20.5" x14ac:dyDescent="0.65">
      <c r="A97" s="31" t="s">
        <v>70</v>
      </c>
      <c r="B97" s="32"/>
      <c r="C97" s="32"/>
      <c r="D97" s="204">
        <f>SUM(D83:D96)</f>
        <v>509454823.30000007</v>
      </c>
      <c r="E97" s="200"/>
      <c r="F97" s="204">
        <f>SUM(F83:F96)</f>
        <v>720838958.56999993</v>
      </c>
      <c r="G97" s="200"/>
      <c r="H97" s="204">
        <f>SUM(H83:H96)</f>
        <v>144974202.53999999</v>
      </c>
      <c r="I97" s="200"/>
      <c r="J97" s="204">
        <f>SUM(J83:J96)</f>
        <v>144012739.48999998</v>
      </c>
      <c r="K97" s="143"/>
      <c r="L97" s="204">
        <f>SUM(L83:L96)</f>
        <v>119017241.86000001</v>
      </c>
    </row>
    <row r="98" spans="1:12" ht="20.5" hidden="1" x14ac:dyDescent="0.65">
      <c r="A98" s="31"/>
      <c r="B98" s="32"/>
      <c r="C98" s="32"/>
      <c r="D98" s="32"/>
      <c r="E98" s="39"/>
      <c r="F98" s="43"/>
      <c r="G98" s="43"/>
      <c r="H98" s="43"/>
      <c r="I98" s="43"/>
      <c r="J98" s="42"/>
      <c r="K98" s="40"/>
      <c r="L98" s="42"/>
    </row>
    <row r="99" spans="1:12" ht="20.5" x14ac:dyDescent="0.65">
      <c r="A99" s="31" t="s">
        <v>71</v>
      </c>
      <c r="B99" s="32"/>
      <c r="C99" s="32"/>
      <c r="D99" s="32"/>
      <c r="E99" s="39"/>
      <c r="F99" s="43"/>
      <c r="G99" s="43"/>
      <c r="H99" s="43"/>
      <c r="I99" s="43"/>
      <c r="J99" s="42"/>
      <c r="K99" s="40"/>
      <c r="L99" s="42"/>
    </row>
    <row r="100" spans="1:12" x14ac:dyDescent="0.6">
      <c r="A100" s="23" t="s">
        <v>72</v>
      </c>
      <c r="B100" s="32">
        <v>26</v>
      </c>
      <c r="C100" s="32"/>
      <c r="D100" s="142">
        <v>8050416.1100000003</v>
      </c>
      <c r="E100" s="200"/>
      <c r="F100" s="142">
        <v>23685332.329999998</v>
      </c>
      <c r="G100" s="127">
        <v>72059</v>
      </c>
      <c r="H100" s="127">
        <v>72059185.099999994</v>
      </c>
      <c r="I100" s="127"/>
      <c r="J100" s="142">
        <v>4816838.33</v>
      </c>
      <c r="K100" s="143"/>
      <c r="L100" s="142">
        <v>22424170.079999998</v>
      </c>
    </row>
    <row r="101" spans="1:12" hidden="1" x14ac:dyDescent="0.6">
      <c r="A101" s="23" t="s">
        <v>73</v>
      </c>
      <c r="B101" s="32"/>
      <c r="C101" s="32"/>
      <c r="D101" s="15"/>
      <c r="E101" s="200"/>
      <c r="F101" s="142"/>
      <c r="G101" s="127"/>
      <c r="H101" s="127"/>
      <c r="I101" s="127"/>
      <c r="J101" s="142"/>
      <c r="K101" s="143"/>
      <c r="L101" s="142"/>
    </row>
    <row r="102" spans="1:12" x14ac:dyDescent="0.6">
      <c r="A102" s="23" t="s">
        <v>74</v>
      </c>
      <c r="B102" s="32">
        <v>27</v>
      </c>
      <c r="C102" s="32"/>
      <c r="D102" s="208">
        <v>1362542580.9400001</v>
      </c>
      <c r="E102" s="200"/>
      <c r="F102" s="209">
        <v>1480096949.98</v>
      </c>
      <c r="G102" s="127"/>
      <c r="H102" s="127">
        <v>0</v>
      </c>
      <c r="I102" s="127"/>
      <c r="J102" s="127">
        <v>0</v>
      </c>
      <c r="K102" s="142"/>
      <c r="L102" s="127">
        <v>0</v>
      </c>
    </row>
    <row r="103" spans="1:12" hidden="1" x14ac:dyDescent="0.6">
      <c r="A103" s="23" t="s">
        <v>75</v>
      </c>
      <c r="B103" s="32"/>
      <c r="C103" s="32"/>
      <c r="D103" s="208"/>
      <c r="E103" s="200"/>
      <c r="F103" s="209"/>
      <c r="G103" s="127"/>
      <c r="H103" s="127"/>
      <c r="I103" s="127"/>
      <c r="J103" s="142"/>
      <c r="K103" s="142"/>
      <c r="L103" s="142"/>
    </row>
    <row r="104" spans="1:12" hidden="1" x14ac:dyDescent="0.6">
      <c r="A104" s="23" t="s">
        <v>76</v>
      </c>
      <c r="B104" s="32"/>
      <c r="C104" s="32"/>
      <c r="D104" s="142"/>
      <c r="E104" s="200"/>
      <c r="F104" s="209"/>
      <c r="G104" s="127"/>
      <c r="H104" s="127"/>
      <c r="I104" s="127"/>
      <c r="J104" s="142"/>
      <c r="K104" s="142"/>
      <c r="L104" s="142"/>
    </row>
    <row r="105" spans="1:12" x14ac:dyDescent="0.6">
      <c r="A105" s="23" t="s">
        <v>77</v>
      </c>
      <c r="B105" s="32">
        <v>31</v>
      </c>
      <c r="C105" s="32"/>
      <c r="D105" s="142">
        <v>91518096.540000007</v>
      </c>
      <c r="E105" s="200"/>
      <c r="F105" s="209">
        <v>90005557.689999998</v>
      </c>
      <c r="G105" s="127"/>
      <c r="H105" s="127">
        <v>0</v>
      </c>
      <c r="I105" s="127"/>
      <c r="J105" s="142">
        <v>91518096.540000007</v>
      </c>
      <c r="K105" s="142"/>
      <c r="L105" s="142">
        <v>90005557.689999998</v>
      </c>
    </row>
    <row r="106" spans="1:12" x14ac:dyDescent="0.6">
      <c r="A106" s="23" t="s">
        <v>78</v>
      </c>
      <c r="B106" s="32">
        <v>32</v>
      </c>
      <c r="C106" s="32"/>
      <c r="D106" s="142">
        <v>3167955.5</v>
      </c>
      <c r="E106" s="200"/>
      <c r="F106" s="142">
        <v>2806228.37</v>
      </c>
      <c r="G106" s="127"/>
      <c r="H106" s="127">
        <v>1937827.92</v>
      </c>
      <c r="I106" s="127"/>
      <c r="J106" s="142">
        <v>1188787.3700000001</v>
      </c>
      <c r="K106" s="142"/>
      <c r="L106" s="142">
        <v>895934.58</v>
      </c>
    </row>
    <row r="107" spans="1:12" x14ac:dyDescent="0.6">
      <c r="A107" s="23" t="s">
        <v>79</v>
      </c>
      <c r="B107" s="286" t="s">
        <v>349</v>
      </c>
      <c r="C107" s="32"/>
      <c r="D107" s="142">
        <v>97088181.75</v>
      </c>
      <c r="E107" s="200"/>
      <c r="F107" s="142">
        <v>118127246.08</v>
      </c>
      <c r="G107" s="127"/>
      <c r="H107" s="127">
        <v>23755821.510000002</v>
      </c>
      <c r="I107" s="127"/>
      <c r="J107" s="142">
        <v>0</v>
      </c>
      <c r="K107" s="142"/>
      <c r="L107" s="142">
        <v>0</v>
      </c>
    </row>
    <row r="108" spans="1:12" x14ac:dyDescent="0.6">
      <c r="A108" s="23" t="s">
        <v>80</v>
      </c>
      <c r="B108" s="32"/>
      <c r="C108" s="32"/>
      <c r="D108" s="206">
        <v>4013730.06</v>
      </c>
      <c r="E108" s="200"/>
      <c r="F108" s="206">
        <v>4658184.8</v>
      </c>
      <c r="G108" s="143"/>
      <c r="H108" s="143">
        <v>3220508.13</v>
      </c>
      <c r="I108" s="143"/>
      <c r="J108" s="206">
        <v>4013730.06</v>
      </c>
      <c r="K108" s="143"/>
      <c r="L108" s="206">
        <v>4658184.84</v>
      </c>
    </row>
    <row r="109" spans="1:12" ht="20.5" x14ac:dyDescent="0.65">
      <c r="A109" s="31" t="s">
        <v>81</v>
      </c>
      <c r="B109" s="32"/>
      <c r="C109" s="32"/>
      <c r="D109" s="204">
        <f>SUM(D100:D108)</f>
        <v>1566380960.8999999</v>
      </c>
      <c r="E109" s="200"/>
      <c r="F109" s="204">
        <f>SUM(F100:F108)</f>
        <v>1719379499.2499998</v>
      </c>
      <c r="G109" s="143"/>
      <c r="H109" s="204">
        <f>SUM(H100:H108)</f>
        <v>100973342.66</v>
      </c>
      <c r="I109" s="143"/>
      <c r="J109" s="210">
        <f>SUM(J100:J108)</f>
        <v>101537452.30000001</v>
      </c>
      <c r="K109" s="143"/>
      <c r="L109" s="210">
        <f>SUM(L100:L108)</f>
        <v>117983847.19</v>
      </c>
    </row>
    <row r="110" spans="1:12" ht="20.5" x14ac:dyDescent="0.65">
      <c r="A110" s="31" t="s">
        <v>82</v>
      </c>
      <c r="B110" s="32"/>
      <c r="C110" s="32"/>
      <c r="D110" s="211">
        <f>D97+D109</f>
        <v>2075835784.1999998</v>
      </c>
      <c r="E110" s="200"/>
      <c r="F110" s="211">
        <f>F97+F109</f>
        <v>2440218457.8199997</v>
      </c>
      <c r="G110" s="143"/>
      <c r="H110" s="204">
        <f>H97+H109</f>
        <v>245947545.19999999</v>
      </c>
      <c r="I110" s="143"/>
      <c r="J110" s="212">
        <f>J97+J109</f>
        <v>245550191.78999999</v>
      </c>
      <c r="K110" s="131"/>
      <c r="L110" s="212">
        <f>L97+L109</f>
        <v>237001089.05000001</v>
      </c>
    </row>
    <row r="111" spans="1:12" ht="20.5" hidden="1" x14ac:dyDescent="0.65">
      <c r="A111" s="31"/>
      <c r="B111" s="32"/>
      <c r="C111" s="32"/>
      <c r="D111" s="32"/>
      <c r="E111" s="39"/>
      <c r="F111" s="40"/>
      <c r="G111" s="40"/>
      <c r="H111" s="40"/>
      <c r="I111" s="40"/>
      <c r="J111" s="44"/>
      <c r="K111" s="4"/>
      <c r="L111" s="44"/>
    </row>
    <row r="112" spans="1:12" ht="20.5" x14ac:dyDescent="0.65">
      <c r="A112" s="31" t="s">
        <v>83</v>
      </c>
      <c r="B112" s="32"/>
      <c r="C112" s="32"/>
      <c r="D112" s="32"/>
      <c r="E112" s="39"/>
      <c r="F112" s="40"/>
      <c r="G112" s="40"/>
      <c r="H112" s="40"/>
      <c r="I112" s="40"/>
      <c r="J112" s="44"/>
      <c r="K112" s="40"/>
      <c r="L112" s="44"/>
    </row>
    <row r="113" spans="1:12" x14ac:dyDescent="0.6">
      <c r="A113" s="23" t="s">
        <v>84</v>
      </c>
      <c r="B113" s="32"/>
      <c r="C113" s="32"/>
      <c r="D113" s="32"/>
      <c r="E113" s="39"/>
      <c r="F113" s="40"/>
      <c r="G113" s="40"/>
      <c r="H113" s="40"/>
      <c r="I113" s="40"/>
      <c r="J113" s="44"/>
      <c r="K113" s="40"/>
      <c r="L113" s="44"/>
    </row>
    <row r="114" spans="1:12" x14ac:dyDescent="0.6">
      <c r="A114" s="23" t="s">
        <v>85</v>
      </c>
      <c r="E114" s="43"/>
      <c r="F114" s="43"/>
      <c r="G114" s="43"/>
      <c r="H114" s="43"/>
      <c r="I114" s="43"/>
      <c r="J114" s="43"/>
      <c r="K114" s="43"/>
      <c r="L114" s="43"/>
    </row>
    <row r="115" spans="1:12" ht="20.5" thickBot="1" x14ac:dyDescent="0.65">
      <c r="A115" s="23" t="s">
        <v>247</v>
      </c>
      <c r="B115" s="32">
        <v>34</v>
      </c>
      <c r="C115" s="32"/>
      <c r="D115" s="32"/>
      <c r="E115" s="146"/>
      <c r="F115" s="147"/>
      <c r="G115" s="147"/>
      <c r="H115" s="151">
        <v>3093442070.1999998</v>
      </c>
      <c r="I115" s="147"/>
      <c r="J115" s="147"/>
      <c r="K115" s="147"/>
      <c r="L115" s="147"/>
    </row>
    <row r="116" spans="1:12" ht="21" thickTop="1" thickBot="1" x14ac:dyDescent="0.65">
      <c r="A116" s="23" t="s">
        <v>86</v>
      </c>
      <c r="B116" s="32">
        <v>34</v>
      </c>
      <c r="C116" s="32"/>
      <c r="D116" s="203">
        <v>23580047671.919998</v>
      </c>
      <c r="E116" s="146"/>
      <c r="F116" s="151">
        <v>23580047671.919998</v>
      </c>
      <c r="G116" s="147"/>
      <c r="H116" s="147"/>
      <c r="I116" s="147"/>
      <c r="J116" s="151">
        <v>23580047671.919998</v>
      </c>
      <c r="K116" s="147"/>
      <c r="L116" s="151">
        <v>23580047671.919998</v>
      </c>
    </row>
    <row r="117" spans="1:12" ht="20.5" thickTop="1" x14ac:dyDescent="0.6">
      <c r="A117" s="23" t="s">
        <v>87</v>
      </c>
      <c r="B117" s="32"/>
      <c r="C117" s="32"/>
      <c r="D117" s="200"/>
      <c r="E117" s="146"/>
      <c r="F117" s="147"/>
      <c r="G117" s="147"/>
      <c r="H117" s="147"/>
      <c r="I117" s="147"/>
      <c r="J117" s="147"/>
      <c r="K117" s="147"/>
      <c r="L117" s="147"/>
    </row>
    <row r="118" spans="1:12" x14ac:dyDescent="0.6">
      <c r="A118" s="23" t="s">
        <v>248</v>
      </c>
      <c r="B118" s="32"/>
      <c r="C118" s="32"/>
      <c r="D118" s="200"/>
      <c r="E118" s="146"/>
      <c r="F118" s="147"/>
      <c r="G118" s="147"/>
      <c r="H118" s="147">
        <v>2352976255.3200002</v>
      </c>
      <c r="I118" s="147"/>
      <c r="J118" s="147"/>
      <c r="K118" s="147"/>
      <c r="L118" s="147"/>
    </row>
    <row r="119" spans="1:12" x14ac:dyDescent="0.6">
      <c r="A119" s="23" t="s">
        <v>342</v>
      </c>
      <c r="B119" s="32"/>
      <c r="C119" s="32"/>
      <c r="D119" s="200"/>
      <c r="E119" s="146"/>
      <c r="F119" s="147">
        <v>16470976022.16</v>
      </c>
      <c r="G119" s="147"/>
      <c r="H119" s="147"/>
      <c r="I119" s="147"/>
      <c r="J119" s="147"/>
      <c r="K119" s="147"/>
      <c r="L119" s="152">
        <v>16470976022.16</v>
      </c>
    </row>
    <row r="120" spans="1:12" x14ac:dyDescent="0.6">
      <c r="A120" s="20" t="s">
        <v>88</v>
      </c>
      <c r="B120" s="32">
        <v>34</v>
      </c>
      <c r="C120" s="32"/>
      <c r="D120" s="153">
        <f>'SE-CONSO'!D29</f>
        <v>16470978574.200001</v>
      </c>
      <c r="E120" s="146"/>
      <c r="G120" s="147"/>
      <c r="H120" s="147"/>
      <c r="I120" s="147"/>
      <c r="J120" s="152">
        <f>SE!D24</f>
        <v>16470978574.200001</v>
      </c>
      <c r="K120" s="147"/>
    </row>
    <row r="121" spans="1:12" x14ac:dyDescent="0.6">
      <c r="A121" s="23" t="s">
        <v>89</v>
      </c>
      <c r="B121" s="32">
        <v>34</v>
      </c>
      <c r="C121" s="32"/>
      <c r="D121" s="153">
        <f>'SE-CONSO'!F29</f>
        <v>-13182062013.720001</v>
      </c>
      <c r="E121" s="146"/>
      <c r="F121" s="153">
        <v>-13182060846.540001</v>
      </c>
      <c r="G121" s="153"/>
      <c r="H121" s="153">
        <v>-272293687.30000001</v>
      </c>
      <c r="I121" s="153"/>
      <c r="J121" s="17">
        <f>SE!F24</f>
        <v>-13182062013.720001</v>
      </c>
      <c r="K121" s="147"/>
      <c r="L121" s="17">
        <v>-13182060846.540001</v>
      </c>
    </row>
    <row r="122" spans="1:12" x14ac:dyDescent="0.6">
      <c r="A122" s="23" t="s">
        <v>90</v>
      </c>
      <c r="B122" s="32"/>
      <c r="C122" s="32"/>
      <c r="D122" s="153"/>
      <c r="E122" s="146"/>
      <c r="F122" s="119"/>
      <c r="G122" s="119"/>
      <c r="H122" s="119"/>
      <c r="I122" s="119"/>
      <c r="J122" s="145"/>
      <c r="K122" s="147"/>
      <c r="L122" s="145"/>
    </row>
    <row r="123" spans="1:12" hidden="1" x14ac:dyDescent="0.6">
      <c r="A123" s="23" t="s">
        <v>91</v>
      </c>
      <c r="B123" s="32"/>
      <c r="C123" s="32"/>
      <c r="D123" s="153"/>
      <c r="E123" s="146"/>
      <c r="F123" s="16">
        <v>0</v>
      </c>
      <c r="G123" s="147"/>
      <c r="H123" s="147"/>
      <c r="I123" s="147"/>
      <c r="J123" s="16">
        <v>0</v>
      </c>
      <c r="K123" s="147"/>
      <c r="L123" s="16">
        <v>0</v>
      </c>
    </row>
    <row r="124" spans="1:12" x14ac:dyDescent="0.6">
      <c r="A124" s="23" t="s">
        <v>92</v>
      </c>
      <c r="B124" s="286">
        <v>4.2</v>
      </c>
      <c r="C124" s="32"/>
      <c r="D124" s="153">
        <f>'SE-CONSO'!J29</f>
        <v>155708545.1699999</v>
      </c>
      <c r="E124" s="146"/>
      <c r="F124" s="147">
        <v>220132244.11000001</v>
      </c>
      <c r="G124" s="153"/>
      <c r="H124" s="153">
        <v>17803093.949999999</v>
      </c>
      <c r="I124" s="153"/>
      <c r="J124" s="17">
        <f>SE!J24</f>
        <v>-19212832.510000058</v>
      </c>
      <c r="K124" s="147"/>
      <c r="L124" s="17">
        <v>49989814.770000003</v>
      </c>
    </row>
    <row r="125" spans="1:12" x14ac:dyDescent="0.6">
      <c r="A125" s="23" t="s">
        <v>93</v>
      </c>
      <c r="B125" s="32"/>
      <c r="C125" s="32"/>
      <c r="D125" s="155">
        <f>'SE-CONSO'!N29</f>
        <v>-4233779.68</v>
      </c>
      <c r="E125" s="146"/>
      <c r="F125" s="154">
        <v>-4359520.84</v>
      </c>
      <c r="G125" s="153"/>
      <c r="H125" s="155">
        <v>0</v>
      </c>
      <c r="I125" s="153"/>
      <c r="J125" s="154">
        <v>0</v>
      </c>
      <c r="K125" s="147"/>
      <c r="L125" s="154">
        <v>0</v>
      </c>
    </row>
    <row r="126" spans="1:12" ht="20.5" x14ac:dyDescent="0.65">
      <c r="A126" s="31" t="s">
        <v>94</v>
      </c>
      <c r="B126" s="32"/>
      <c r="C126" s="32"/>
      <c r="D126" s="200">
        <f>SUM(D120:D125)</f>
        <v>3440391325.9699998</v>
      </c>
      <c r="E126" s="146"/>
      <c r="F126" s="156">
        <f>SUM(F119:F125)</f>
        <v>3504687898.8899989</v>
      </c>
      <c r="G126" s="153"/>
      <c r="H126" s="153">
        <f>SUM(H118:H125)</f>
        <v>2098485661.9700003</v>
      </c>
      <c r="I126" s="153"/>
      <c r="J126" s="156">
        <f>SUM(J120:J125)</f>
        <v>3269703727.9699993</v>
      </c>
      <c r="K126" s="147"/>
      <c r="L126" s="156">
        <f>SUM(L119:L125)</f>
        <v>3338904990.3899989</v>
      </c>
    </row>
    <row r="127" spans="1:12" x14ac:dyDescent="0.6">
      <c r="A127" s="23" t="s">
        <v>95</v>
      </c>
      <c r="B127" s="32"/>
      <c r="C127" s="32"/>
      <c r="D127" s="200">
        <f>'SE-CONSO'!T29</f>
        <v>858995416.92999995</v>
      </c>
      <c r="E127" s="146"/>
      <c r="F127" s="149">
        <v>858895779.91999996</v>
      </c>
      <c r="G127" s="147"/>
      <c r="H127" s="149">
        <v>69072225.859999999</v>
      </c>
      <c r="I127" s="147"/>
      <c r="J127" s="145">
        <v>0</v>
      </c>
      <c r="K127" s="145"/>
      <c r="L127" s="145">
        <v>0</v>
      </c>
    </row>
    <row r="128" spans="1:12" ht="20.5" x14ac:dyDescent="0.65">
      <c r="A128" s="31" t="s">
        <v>96</v>
      </c>
      <c r="B128" s="32"/>
      <c r="C128" s="32"/>
      <c r="D128" s="201">
        <f>SUM(D126:D127)</f>
        <v>4299386742.8999996</v>
      </c>
      <c r="E128" s="146"/>
      <c r="F128" s="148">
        <f>SUM(F126:F127)</f>
        <v>4363583678.8099985</v>
      </c>
      <c r="G128" s="147"/>
      <c r="H128" s="148">
        <f>SUM(H126:H127)</f>
        <v>2167557887.8300004</v>
      </c>
      <c r="I128" s="147"/>
      <c r="J128" s="148">
        <f>SUM(J126:J127)</f>
        <v>3269703727.9699993</v>
      </c>
      <c r="K128" s="147"/>
      <c r="L128" s="148">
        <f>SUM(L126:L127)</f>
        <v>3338904990.3899989</v>
      </c>
    </row>
    <row r="129" spans="1:12" ht="21" thickBot="1" x14ac:dyDescent="0.7">
      <c r="A129" s="31" t="s">
        <v>97</v>
      </c>
      <c r="B129" s="32"/>
      <c r="C129" s="32"/>
      <c r="D129" s="202">
        <f>D128+D110</f>
        <v>6375222527.0999994</v>
      </c>
      <c r="E129" s="146"/>
      <c r="F129" s="151">
        <f>F110+F128</f>
        <v>6803802136.6299982</v>
      </c>
      <c r="G129" s="147"/>
      <c r="H129" s="157">
        <f>H110+H128</f>
        <v>2413505433.0300002</v>
      </c>
      <c r="I129" s="147"/>
      <c r="J129" s="158">
        <f>J110+J128</f>
        <v>3515253919.7599993</v>
      </c>
      <c r="K129" s="147"/>
      <c r="L129" s="158">
        <f>L110+L128</f>
        <v>3575906079.4399991</v>
      </c>
    </row>
    <row r="130" spans="1:12" ht="3.75" customHeight="1" thickTop="1" x14ac:dyDescent="0.65">
      <c r="A130" s="31"/>
      <c r="B130" s="32"/>
      <c r="C130" s="32"/>
      <c r="D130" s="200"/>
      <c r="E130" s="39"/>
      <c r="F130" s="40"/>
      <c r="G130" s="40"/>
      <c r="H130" s="40"/>
      <c r="I130" s="40"/>
      <c r="J130" s="5"/>
      <c r="K130" s="40"/>
      <c r="L130" s="5"/>
    </row>
    <row r="131" spans="1:12" s="45" customFormat="1" x14ac:dyDescent="0.6">
      <c r="A131" s="38" t="s">
        <v>295</v>
      </c>
    </row>
    <row r="132" spans="1:12" s="45" customFormat="1" ht="15.65" customHeight="1" x14ac:dyDescent="0.6">
      <c r="A132" s="38"/>
    </row>
    <row r="133" spans="1:12" s="45" customFormat="1" x14ac:dyDescent="0.6">
      <c r="A133" s="270" t="s">
        <v>55</v>
      </c>
      <c r="B133" s="270"/>
      <c r="C133" s="270"/>
      <c r="D133" s="270"/>
      <c r="E133" s="270"/>
      <c r="F133" s="270"/>
      <c r="G133" s="270"/>
      <c r="H133" s="270"/>
      <c r="I133" s="270"/>
      <c r="J133" s="270"/>
      <c r="K133" s="270"/>
      <c r="L133" s="270"/>
    </row>
    <row r="134" spans="1:12" s="45" customFormat="1" x14ac:dyDescent="0.6">
      <c r="A134" s="270" t="s">
        <v>56</v>
      </c>
      <c r="B134" s="270"/>
      <c r="C134" s="270"/>
      <c r="D134" s="270"/>
      <c r="E134" s="270"/>
      <c r="F134" s="270"/>
      <c r="G134" s="270"/>
      <c r="H134" s="270"/>
      <c r="I134" s="270"/>
      <c r="J134" s="270"/>
      <c r="K134" s="270"/>
      <c r="L134" s="270"/>
    </row>
    <row r="135" spans="1:12" s="45" customFormat="1" x14ac:dyDescent="0.6">
      <c r="A135" s="269" t="s">
        <v>98</v>
      </c>
      <c r="B135" s="270"/>
      <c r="C135" s="270"/>
      <c r="D135" s="270"/>
      <c r="E135" s="270"/>
      <c r="F135" s="270"/>
      <c r="G135" s="270"/>
      <c r="H135" s="270"/>
      <c r="I135" s="270"/>
      <c r="J135" s="270"/>
      <c r="K135" s="270"/>
      <c r="L135" s="270"/>
    </row>
    <row r="137" spans="1:12" x14ac:dyDescent="0.6">
      <c r="D137" s="127">
        <f>D129-D61</f>
        <v>0</v>
      </c>
      <c r="E137" s="43">
        <f>E129-E61</f>
        <v>0</v>
      </c>
      <c r="F137" s="43">
        <f>F129-F61</f>
        <v>0</v>
      </c>
      <c r="G137" s="43">
        <f>G129-G61</f>
        <v>0</v>
      </c>
      <c r="H137" s="43">
        <f>H129-H61</f>
        <v>0</v>
      </c>
      <c r="I137" s="43"/>
      <c r="J137" s="43">
        <f>J129-J61</f>
        <v>0</v>
      </c>
      <c r="K137" s="43">
        <f>K129-K61</f>
        <v>0</v>
      </c>
      <c r="L137" s="43">
        <f>L129-L61</f>
        <v>0</v>
      </c>
    </row>
  </sheetData>
  <mergeCells count="19">
    <mergeCell ref="A135:L135"/>
    <mergeCell ref="A68:L68"/>
    <mergeCell ref="A69:L69"/>
    <mergeCell ref="A71:L71"/>
    <mergeCell ref="A72:L72"/>
    <mergeCell ref="A73:L73"/>
    <mergeCell ref="A74:L74"/>
    <mergeCell ref="J77:L77"/>
    <mergeCell ref="A133:L133"/>
    <mergeCell ref="A134:L134"/>
    <mergeCell ref="A70:L70"/>
    <mergeCell ref="D77:H77"/>
    <mergeCell ref="D76:L76"/>
    <mergeCell ref="A1:L1"/>
    <mergeCell ref="A2:L2"/>
    <mergeCell ref="A3:L3"/>
    <mergeCell ref="J6:L6"/>
    <mergeCell ref="D6:H6"/>
    <mergeCell ref="D5:L5"/>
  </mergeCells>
  <pageMargins left="0.55000000000000004" right="0.25" top="0.47244094488188981" bottom="0.27559055118110237" header="0.31496062992125984" footer="0.19685039370078741"/>
  <pageSetup paperSize="9" scale="64" fitToHeight="0" orientation="portrait" r:id="rId1"/>
  <rowBreaks count="1" manualBreakCount="1">
    <brk id="7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E8BDD-D329-41CB-A112-66E60CB21B71}">
  <sheetPr>
    <pageSetUpPr fitToPage="1"/>
  </sheetPr>
  <dimension ref="A1:Y68"/>
  <sheetViews>
    <sheetView view="pageBreakPreview" topLeftCell="A23" zoomScale="94" zoomScaleNormal="100" zoomScaleSheetLayoutView="94" workbookViewId="0">
      <selection activeCell="L50" sqref="L50"/>
    </sheetView>
  </sheetViews>
  <sheetFormatPr defaultColWidth="9.08203125" defaultRowHeight="20" x14ac:dyDescent="0.6"/>
  <cols>
    <col min="1" max="1" width="37.9140625" style="23" customWidth="1"/>
    <col min="2" max="2" width="6.58203125" style="115" customWidth="1"/>
    <col min="3" max="3" width="0.6640625" style="20" customWidth="1"/>
    <col min="4" max="4" width="15.4140625" style="20" customWidth="1"/>
    <col min="5" max="5" width="0.6640625" style="20" customWidth="1"/>
    <col min="6" max="6" width="15.6640625" style="20" customWidth="1"/>
    <col min="7" max="7" width="0.6640625" style="20" customWidth="1"/>
    <col min="8" max="8" width="10.08203125" style="20" bestFit="1" customWidth="1"/>
    <col min="9" max="9" width="0.6640625" style="20" customWidth="1"/>
    <col min="10" max="10" width="14.6640625" style="20" customWidth="1"/>
    <col min="11" max="11" width="0.6640625" style="20" customWidth="1"/>
    <col min="12" max="12" width="18.58203125" style="20" customWidth="1"/>
    <col min="13" max="13" width="0.6640625" style="20" customWidth="1"/>
    <col min="14" max="14" width="16.4140625" style="20" customWidth="1"/>
    <col min="15" max="15" width="0.6640625" style="20" customWidth="1"/>
    <col min="16" max="16" width="12.08203125" style="20" customWidth="1"/>
    <col min="17" max="17" width="0.6640625" style="20" customWidth="1"/>
    <col min="18" max="18" width="17.08203125" style="20" customWidth="1"/>
    <col min="19" max="19" width="1.08203125" style="20" customWidth="1"/>
    <col min="20" max="20" width="12.6640625" style="20" customWidth="1"/>
    <col min="21" max="21" width="1.08203125" style="20" customWidth="1"/>
    <col min="22" max="22" width="15" style="20" customWidth="1"/>
    <col min="23" max="23" width="13.1640625" style="20" customWidth="1"/>
    <col min="24" max="24" width="9.08203125" style="20"/>
    <col min="25" max="25" width="12.4140625" style="20" bestFit="1" customWidth="1"/>
    <col min="26" max="16384" width="9.08203125" style="20"/>
  </cols>
  <sheetData>
    <row r="1" spans="1:22" ht="20.5" x14ac:dyDescent="0.65">
      <c r="B1" s="97"/>
      <c r="J1" s="21"/>
      <c r="K1" s="21"/>
      <c r="L1" s="21"/>
      <c r="M1" s="21"/>
      <c r="N1" s="116"/>
      <c r="O1" s="116"/>
      <c r="P1" s="116"/>
      <c r="Q1" s="116"/>
      <c r="R1" s="116"/>
      <c r="S1" s="116"/>
      <c r="T1" s="272"/>
      <c r="U1" s="272"/>
      <c r="V1" s="272"/>
    </row>
    <row r="2" spans="1:22" ht="20.5" x14ac:dyDescent="0.65">
      <c r="A2" s="265" t="s">
        <v>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</row>
    <row r="3" spans="1:22" ht="20.5" x14ac:dyDescent="0.65">
      <c r="A3" s="265" t="s">
        <v>99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</row>
    <row r="4" spans="1:22" ht="20.5" x14ac:dyDescent="0.65">
      <c r="A4" s="273" t="s">
        <v>284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</row>
    <row r="5" spans="1:22" ht="20.5" x14ac:dyDescent="0.65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2" ht="20.5" x14ac:dyDescent="0.65">
      <c r="A6" s="98"/>
      <c r="B6" s="97"/>
      <c r="D6" s="268" t="s">
        <v>286</v>
      </c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</row>
    <row r="7" spans="1:22" ht="20.5" x14ac:dyDescent="0.65">
      <c r="A7" s="98"/>
      <c r="B7" s="97"/>
      <c r="D7" s="266" t="s">
        <v>2</v>
      </c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</row>
    <row r="8" spans="1:22" ht="20.5" x14ac:dyDescent="0.65">
      <c r="A8" s="98"/>
      <c r="B8" s="97"/>
      <c r="D8" s="24"/>
      <c r="E8" s="24"/>
      <c r="F8" s="24"/>
      <c r="G8" s="24"/>
      <c r="H8" s="24"/>
      <c r="I8" s="24"/>
      <c r="J8" s="24"/>
      <c r="K8" s="24"/>
      <c r="L8" s="268" t="s">
        <v>93</v>
      </c>
      <c r="M8" s="268"/>
      <c r="N8" s="268"/>
      <c r="O8" s="268"/>
      <c r="P8" s="268"/>
      <c r="Q8" s="24"/>
      <c r="R8" s="24"/>
      <c r="S8" s="24"/>
      <c r="T8" s="24"/>
      <c r="U8" s="24"/>
      <c r="V8" s="24"/>
    </row>
    <row r="9" spans="1:22" ht="20.5" x14ac:dyDescent="0.65">
      <c r="A9" s="99"/>
      <c r="B9" s="97"/>
      <c r="C9" s="100"/>
      <c r="E9" s="102"/>
      <c r="F9" s="21"/>
      <c r="G9" s="102"/>
      <c r="K9" s="101"/>
      <c r="L9" s="103" t="s">
        <v>100</v>
      </c>
      <c r="M9" s="101"/>
      <c r="O9" s="101"/>
      <c r="P9" s="103" t="s">
        <v>101</v>
      </c>
      <c r="Q9" s="102"/>
      <c r="R9" s="103"/>
      <c r="S9" s="102"/>
      <c r="T9" s="103"/>
      <c r="U9" s="102"/>
      <c r="V9" s="101"/>
    </row>
    <row r="10" spans="1:22" ht="20.5" x14ac:dyDescent="0.6">
      <c r="A10" s="99"/>
      <c r="B10" s="97"/>
      <c r="C10" s="100"/>
      <c r="D10" s="101"/>
      <c r="E10" s="102"/>
      <c r="G10" s="102"/>
      <c r="H10" s="275" t="s">
        <v>90</v>
      </c>
      <c r="I10" s="275"/>
      <c r="J10" s="275"/>
      <c r="K10" s="101"/>
      <c r="L10" s="103" t="s">
        <v>102</v>
      </c>
      <c r="M10" s="101"/>
      <c r="N10" s="103" t="s">
        <v>103</v>
      </c>
      <c r="O10" s="101"/>
      <c r="P10" s="103" t="s">
        <v>104</v>
      </c>
      <c r="Q10" s="102"/>
      <c r="R10" s="103"/>
      <c r="S10" s="102"/>
      <c r="T10" s="103" t="s">
        <v>105</v>
      </c>
    </row>
    <row r="11" spans="1:22" ht="20.5" x14ac:dyDescent="0.65">
      <c r="A11" s="113"/>
      <c r="B11" s="97"/>
      <c r="C11" s="108"/>
      <c r="D11" s="103" t="s">
        <v>106</v>
      </c>
      <c r="E11" s="117"/>
      <c r="F11" s="80" t="s">
        <v>107</v>
      </c>
      <c r="G11" s="117"/>
      <c r="H11" s="103" t="s">
        <v>108</v>
      </c>
      <c r="I11" s="117"/>
      <c r="J11" s="103"/>
      <c r="K11" s="103"/>
      <c r="L11" s="103" t="s">
        <v>109</v>
      </c>
      <c r="M11" s="103"/>
      <c r="N11" s="103" t="s">
        <v>110</v>
      </c>
      <c r="O11" s="103"/>
      <c r="P11" s="103" t="s">
        <v>111</v>
      </c>
      <c r="Q11" s="117"/>
      <c r="R11" s="24" t="s">
        <v>112</v>
      </c>
      <c r="S11" s="117"/>
      <c r="T11" s="24" t="s">
        <v>113</v>
      </c>
      <c r="U11" s="117"/>
      <c r="V11" s="24" t="s">
        <v>112</v>
      </c>
    </row>
    <row r="12" spans="1:22" ht="20.149999999999999" customHeight="1" x14ac:dyDescent="0.65">
      <c r="A12" s="99"/>
      <c r="B12" s="22" t="s">
        <v>4</v>
      </c>
      <c r="C12" s="106"/>
      <c r="D12" s="104" t="s">
        <v>114</v>
      </c>
      <c r="E12" s="102"/>
      <c r="F12" s="107" t="s">
        <v>115</v>
      </c>
      <c r="G12" s="102"/>
      <c r="H12" s="104" t="s">
        <v>116</v>
      </c>
      <c r="I12" s="102"/>
      <c r="J12" s="107" t="s">
        <v>117</v>
      </c>
      <c r="K12" s="103"/>
      <c r="L12" s="22" t="s">
        <v>118</v>
      </c>
      <c r="M12" s="103"/>
      <c r="N12" s="107" t="s">
        <v>119</v>
      </c>
      <c r="O12" s="103"/>
      <c r="P12" s="107" t="s">
        <v>120</v>
      </c>
      <c r="Q12" s="102"/>
      <c r="R12" s="107" t="s">
        <v>121</v>
      </c>
      <c r="S12" s="102"/>
      <c r="T12" s="107" t="s">
        <v>122</v>
      </c>
      <c r="U12" s="102"/>
      <c r="V12" s="104" t="s">
        <v>123</v>
      </c>
    </row>
    <row r="13" spans="1:22" x14ac:dyDescent="0.6">
      <c r="A13" s="99" t="s">
        <v>124</v>
      </c>
      <c r="B13" s="97"/>
      <c r="C13" s="106"/>
      <c r="D13" s="122">
        <v>2352976255.3200002</v>
      </c>
      <c r="E13" s="123"/>
      <c r="F13" s="122">
        <v>-272293687.30000001</v>
      </c>
      <c r="G13" s="124"/>
      <c r="H13" s="124">
        <v>0</v>
      </c>
      <c r="I13" s="123"/>
      <c r="J13" s="122">
        <v>17803093.949999999</v>
      </c>
      <c r="K13" s="123"/>
      <c r="L13" s="124">
        <v>0</v>
      </c>
      <c r="M13" s="123"/>
      <c r="N13" s="124">
        <v>0</v>
      </c>
      <c r="O13" s="123"/>
      <c r="P13" s="124">
        <v>0</v>
      </c>
      <c r="Q13" s="123"/>
      <c r="R13" s="123">
        <f t="shared" ref="R13:R16" si="0">SUM(J13+P13+H13+F13+D13)</f>
        <v>2098485661.9700003</v>
      </c>
      <c r="S13" s="123"/>
      <c r="T13" s="125">
        <v>69072225.859999999</v>
      </c>
      <c r="U13" s="123"/>
      <c r="V13" s="122">
        <v>2167557887.8299999</v>
      </c>
    </row>
    <row r="14" spans="1:22" x14ac:dyDescent="0.6">
      <c r="A14" s="99" t="s">
        <v>125</v>
      </c>
      <c r="B14" s="97">
        <v>34</v>
      </c>
      <c r="C14" s="106"/>
      <c r="D14" s="124">
        <v>14117999766.84</v>
      </c>
      <c r="E14" s="123"/>
      <c r="F14" s="124">
        <v>-12909767159.24</v>
      </c>
      <c r="G14" s="124"/>
      <c r="H14" s="124">
        <v>0</v>
      </c>
      <c r="I14" s="123"/>
      <c r="J14" s="124">
        <v>0</v>
      </c>
      <c r="K14" s="123"/>
      <c r="L14" s="124">
        <v>0</v>
      </c>
      <c r="M14" s="123"/>
      <c r="N14" s="124">
        <v>0</v>
      </c>
      <c r="O14" s="123"/>
      <c r="P14" s="124">
        <v>0</v>
      </c>
      <c r="Q14" s="123"/>
      <c r="R14" s="123">
        <f t="shared" si="0"/>
        <v>1208232607.6000004</v>
      </c>
      <c r="S14" s="123"/>
      <c r="T14" s="123">
        <v>0</v>
      </c>
      <c r="U14" s="123"/>
      <c r="V14" s="124">
        <f>SUM(R14:T14)</f>
        <v>1208232607.6000004</v>
      </c>
    </row>
    <row r="15" spans="1:22" x14ac:dyDescent="0.6">
      <c r="A15" s="99" t="s">
        <v>128</v>
      </c>
      <c r="B15" s="97"/>
      <c r="C15" s="106"/>
      <c r="D15" s="124">
        <v>0</v>
      </c>
      <c r="E15" s="123"/>
      <c r="F15" s="124">
        <v>0</v>
      </c>
      <c r="G15" s="124"/>
      <c r="H15" s="124">
        <v>0</v>
      </c>
      <c r="I15" s="123"/>
      <c r="J15" s="124">
        <v>0</v>
      </c>
      <c r="K15" s="123"/>
      <c r="L15" s="124">
        <v>0</v>
      </c>
      <c r="M15" s="123"/>
      <c r="N15" s="124">
        <v>0</v>
      </c>
      <c r="O15" s="123"/>
      <c r="P15" s="124">
        <v>0</v>
      </c>
      <c r="Q15" s="123"/>
      <c r="R15" s="123">
        <f t="shared" si="0"/>
        <v>0</v>
      </c>
      <c r="S15" s="123"/>
      <c r="T15" s="123">
        <v>790687372.52999997</v>
      </c>
      <c r="U15" s="123"/>
      <c r="V15" s="124">
        <f>SUM(R15:T15)</f>
        <v>790687372.52999997</v>
      </c>
    </row>
    <row r="16" spans="1:22" x14ac:dyDescent="0.6">
      <c r="A16" s="99" t="s">
        <v>129</v>
      </c>
      <c r="B16" s="97"/>
      <c r="C16" s="106"/>
      <c r="D16" s="124">
        <v>0</v>
      </c>
      <c r="E16" s="123"/>
      <c r="F16" s="124">
        <v>0</v>
      </c>
      <c r="G16" s="124"/>
      <c r="H16" s="124">
        <v>0</v>
      </c>
      <c r="I16" s="123"/>
      <c r="J16" s="124">
        <v>-583034.9</v>
      </c>
      <c r="K16" s="123"/>
      <c r="L16" s="124">
        <v>0</v>
      </c>
      <c r="M16" s="123"/>
      <c r="N16" s="124">
        <v>0</v>
      </c>
      <c r="O16" s="123"/>
      <c r="P16" s="124">
        <v>0</v>
      </c>
      <c r="Q16" s="123"/>
      <c r="R16" s="123">
        <f t="shared" si="0"/>
        <v>-583034.9</v>
      </c>
      <c r="S16" s="123"/>
      <c r="T16" s="123">
        <v>-6797944.9299999997</v>
      </c>
      <c r="U16" s="123"/>
      <c r="V16" s="124">
        <f>SUM(R16:T16)</f>
        <v>-7380979.8300000001</v>
      </c>
    </row>
    <row r="17" spans="1:25" x14ac:dyDescent="0.6">
      <c r="A17" s="109" t="s">
        <v>126</v>
      </c>
      <c r="B17" s="97"/>
      <c r="C17" s="106"/>
      <c r="D17" s="124">
        <v>0</v>
      </c>
      <c r="E17" s="123"/>
      <c r="F17" s="124">
        <v>0</v>
      </c>
      <c r="G17" s="124"/>
      <c r="H17" s="124">
        <v>0</v>
      </c>
      <c r="I17" s="123"/>
      <c r="J17" s="124">
        <f>+-3909427.09+4359520.84</f>
        <v>450093.75</v>
      </c>
      <c r="K17" s="123"/>
      <c r="L17" s="124">
        <v>-450093.75</v>
      </c>
      <c r="M17" s="123"/>
      <c r="N17" s="124"/>
      <c r="O17" s="123"/>
      <c r="P17" s="124">
        <f>SUM(L17:N17)</f>
        <v>-450093.75</v>
      </c>
      <c r="Q17" s="123"/>
      <c r="R17" s="130">
        <f>SUM(J17+P17+H17+F17+D17)</f>
        <v>0</v>
      </c>
      <c r="S17" s="123"/>
      <c r="T17" s="123">
        <v>0</v>
      </c>
      <c r="U17" s="123"/>
      <c r="V17" s="131">
        <f t="shared" ref="V17" si="1">SUM(R17:T17)</f>
        <v>0</v>
      </c>
    </row>
    <row r="18" spans="1:25" x14ac:dyDescent="0.6">
      <c r="A18" s="23" t="s">
        <v>294</v>
      </c>
      <c r="B18" s="97"/>
      <c r="C18" s="106"/>
      <c r="D18" s="123">
        <v>0</v>
      </c>
      <c r="E18" s="123"/>
      <c r="F18" s="123">
        <v>0</v>
      </c>
      <c r="G18" s="123"/>
      <c r="H18" s="124">
        <v>0</v>
      </c>
      <c r="I18" s="123"/>
      <c r="J18" s="128">
        <f>PL12M!H81</f>
        <v>202462091.31000009</v>
      </c>
      <c r="K18" s="123"/>
      <c r="L18" s="124">
        <v>450093.75</v>
      </c>
      <c r="M18" s="123"/>
      <c r="N18" s="124">
        <v>-4359520.84</v>
      </c>
      <c r="O18" s="123"/>
      <c r="P18" s="124">
        <f>SUM(L18:N18)</f>
        <v>-3909427.09</v>
      </c>
      <c r="Q18" s="123"/>
      <c r="R18" s="123">
        <f>SUM(J18+P18+H18+F18+D18)</f>
        <v>198552664.22000009</v>
      </c>
      <c r="S18" s="123"/>
      <c r="T18" s="129">
        <f>PL12M!H86</f>
        <v>5934126.46</v>
      </c>
      <c r="U18" s="123"/>
      <c r="V18" s="124">
        <f>SUM(R18:T18)</f>
        <v>204486790.6800001</v>
      </c>
    </row>
    <row r="19" spans="1:25" ht="20.5" thickBot="1" x14ac:dyDescent="0.65">
      <c r="A19" s="113" t="s">
        <v>282</v>
      </c>
      <c r="B19" s="32"/>
      <c r="D19" s="126">
        <f>SUM(D13:D18)</f>
        <v>16470976022.16</v>
      </c>
      <c r="E19" s="123"/>
      <c r="F19" s="126">
        <f>SUM(F13:F18)</f>
        <v>-13182060846.539999</v>
      </c>
      <c r="G19" s="124"/>
      <c r="H19" s="126">
        <v>0</v>
      </c>
      <c r="I19" s="123"/>
      <c r="J19" s="126">
        <f>SUM(J13:J18)</f>
        <v>220132244.1100001</v>
      </c>
      <c r="K19" s="123"/>
      <c r="L19" s="126">
        <v>0</v>
      </c>
      <c r="M19" s="123"/>
      <c r="N19" s="126">
        <f>SUM(N13:N18)</f>
        <v>-4359520.84</v>
      </c>
      <c r="O19" s="123"/>
      <c r="P19" s="126">
        <f>SUM(P13:P18)</f>
        <v>-4359520.84</v>
      </c>
      <c r="Q19" s="123"/>
      <c r="R19" s="126">
        <f>SUM(R13:R18)</f>
        <v>3504687898.8900008</v>
      </c>
      <c r="S19" s="123"/>
      <c r="T19" s="126">
        <f>SUM(T13:T18)</f>
        <v>858895779.92000008</v>
      </c>
      <c r="U19" s="123"/>
      <c r="V19" s="126">
        <f>SUM(V13:V18)</f>
        <v>4363583678.8100004</v>
      </c>
    </row>
    <row r="20" spans="1:25" ht="20.5" thickTop="1" x14ac:dyDescent="0.6">
      <c r="A20" s="113"/>
      <c r="B20" s="32"/>
      <c r="D20" s="2"/>
      <c r="E20" s="35"/>
      <c r="F20" s="2"/>
      <c r="G20" s="2"/>
      <c r="H20" s="2"/>
      <c r="I20" s="35"/>
      <c r="J20" s="2"/>
      <c r="K20" s="35"/>
      <c r="L20" s="2"/>
      <c r="M20" s="35"/>
      <c r="N20" s="2"/>
      <c r="O20" s="35"/>
      <c r="P20" s="2"/>
      <c r="Q20" s="35"/>
      <c r="R20" s="2"/>
      <c r="S20" s="35"/>
      <c r="T20" s="35"/>
      <c r="U20" s="35"/>
      <c r="V20" s="2"/>
    </row>
    <row r="21" spans="1:25" x14ac:dyDescent="0.6">
      <c r="A21" s="113" t="s">
        <v>244</v>
      </c>
      <c r="B21" s="32"/>
      <c r="D21" s="124">
        <v>16470976022.16</v>
      </c>
      <c r="E21" s="123"/>
      <c r="F21" s="124">
        <v>-13182060846.540001</v>
      </c>
      <c r="G21" s="124"/>
      <c r="H21" s="124">
        <v>0</v>
      </c>
      <c r="I21" s="123"/>
      <c r="J21" s="124">
        <v>214716153.84999999</v>
      </c>
      <c r="K21" s="123"/>
      <c r="L21" s="124">
        <v>0</v>
      </c>
      <c r="M21" s="123"/>
      <c r="N21" s="124">
        <v>-4359520.84</v>
      </c>
      <c r="O21" s="123"/>
      <c r="P21" s="124">
        <v>-4359520.84</v>
      </c>
      <c r="Q21" s="123"/>
      <c r="R21" s="124">
        <f>SUM(J21+P21+H21+F21+D21)</f>
        <v>3499271808.6299992</v>
      </c>
      <c r="S21" s="123"/>
      <c r="T21" s="123">
        <v>858895779.91999996</v>
      </c>
      <c r="U21" s="123"/>
      <c r="V21" s="124">
        <f>+R21+T21</f>
        <v>4358167588.5499992</v>
      </c>
    </row>
    <row r="22" spans="1:25" x14ac:dyDescent="0.6">
      <c r="A22" s="113" t="s">
        <v>245</v>
      </c>
      <c r="B22" s="32"/>
      <c r="D22" s="124">
        <v>0</v>
      </c>
      <c r="E22" s="123"/>
      <c r="F22" s="124">
        <v>0</v>
      </c>
      <c r="G22" s="124"/>
      <c r="H22" s="124">
        <v>0</v>
      </c>
      <c r="I22" s="123"/>
      <c r="J22" s="124">
        <v>5416090.2599999998</v>
      </c>
      <c r="K22" s="123"/>
      <c r="L22" s="124">
        <v>0</v>
      </c>
      <c r="M22" s="123"/>
      <c r="N22" s="124">
        <v>0</v>
      </c>
      <c r="O22" s="123"/>
      <c r="P22" s="124">
        <v>0</v>
      </c>
      <c r="Q22" s="123"/>
      <c r="R22" s="124">
        <f>SUM(J22+P22+H22+F22+D22)</f>
        <v>5416090.2599999998</v>
      </c>
      <c r="S22" s="123"/>
      <c r="T22" s="123">
        <v>0</v>
      </c>
      <c r="U22" s="123"/>
      <c r="V22" s="124">
        <f>+R22+T22</f>
        <v>5416090.2599999998</v>
      </c>
      <c r="Y22" s="127"/>
    </row>
    <row r="23" spans="1:25" x14ac:dyDescent="0.6">
      <c r="A23" s="113" t="s">
        <v>246</v>
      </c>
      <c r="B23" s="32"/>
      <c r="D23" s="122">
        <f>SUM(D21:D22)</f>
        <v>16470976022.16</v>
      </c>
      <c r="E23" s="123"/>
      <c r="F23" s="122">
        <f>SUM(F21:F22)</f>
        <v>-13182060846.540001</v>
      </c>
      <c r="G23" s="124"/>
      <c r="H23" s="122">
        <f>SUM(H21:H22)</f>
        <v>0</v>
      </c>
      <c r="I23" s="123"/>
      <c r="J23" s="122">
        <f>SUM(J21:J22)</f>
        <v>220132244.10999998</v>
      </c>
      <c r="K23" s="123"/>
      <c r="L23" s="122">
        <f>SUM(L21:L22)</f>
        <v>0</v>
      </c>
      <c r="M23" s="123"/>
      <c r="N23" s="122">
        <f>SUM(N21:N22)</f>
        <v>-4359520.84</v>
      </c>
      <c r="O23" s="123"/>
      <c r="P23" s="122">
        <f>SUM(P21:P22)</f>
        <v>-4359520.84</v>
      </c>
      <c r="Q23" s="123"/>
      <c r="R23" s="122">
        <f>SUM(R21:R22)</f>
        <v>3504687898.8899994</v>
      </c>
      <c r="S23" s="123"/>
      <c r="T23" s="122">
        <f>SUM(T21:T22)</f>
        <v>858895779.91999996</v>
      </c>
      <c r="U23" s="123"/>
      <c r="V23" s="122">
        <f>SUM(V21:V22)</f>
        <v>4363583678.8099995</v>
      </c>
    </row>
    <row r="24" spans="1:25" x14ac:dyDescent="0.6">
      <c r="A24" s="113" t="s">
        <v>125</v>
      </c>
      <c r="B24" s="32">
        <v>34</v>
      </c>
      <c r="D24" s="124">
        <v>2552.04</v>
      </c>
      <c r="E24" s="123"/>
      <c r="F24" s="124">
        <v>-1167.18</v>
      </c>
      <c r="G24" s="124"/>
      <c r="H24" s="124">
        <v>0</v>
      </c>
      <c r="I24" s="123"/>
      <c r="J24" s="124">
        <v>0</v>
      </c>
      <c r="K24" s="123"/>
      <c r="L24" s="124">
        <v>0</v>
      </c>
      <c r="M24" s="123"/>
      <c r="N24" s="124">
        <v>0</v>
      </c>
      <c r="O24" s="123"/>
      <c r="P24" s="124">
        <f>SUM(L24:N24)</f>
        <v>0</v>
      </c>
      <c r="Q24" s="123"/>
      <c r="R24" s="199">
        <f>SUM(D24:J24)</f>
        <v>1384.86</v>
      </c>
      <c r="S24" s="123"/>
      <c r="T24" s="123">
        <v>0</v>
      </c>
      <c r="U24" s="123"/>
      <c r="V24" s="123">
        <f>SUM(R24:T24)</f>
        <v>1384.86</v>
      </c>
    </row>
    <row r="25" spans="1:25" x14ac:dyDescent="0.6">
      <c r="A25" s="113" t="s">
        <v>128</v>
      </c>
      <c r="B25" s="32"/>
      <c r="D25" s="124">
        <v>0</v>
      </c>
      <c r="E25" s="124"/>
      <c r="F25" s="124">
        <v>0</v>
      </c>
      <c r="G25" s="124"/>
      <c r="H25" s="124">
        <v>0</v>
      </c>
      <c r="I25" s="123"/>
      <c r="J25" s="124">
        <v>0</v>
      </c>
      <c r="K25" s="123"/>
      <c r="L25" s="124">
        <v>0</v>
      </c>
      <c r="M25" s="123"/>
      <c r="N25" s="124">
        <v>0</v>
      </c>
      <c r="O25" s="123"/>
      <c r="P25" s="124">
        <f>SUM(L25:N25)</f>
        <v>0</v>
      </c>
      <c r="Q25" s="123"/>
      <c r="R25" s="123">
        <v>0</v>
      </c>
      <c r="S25" s="123"/>
      <c r="T25" s="123">
        <v>0</v>
      </c>
      <c r="U25" s="123"/>
      <c r="V25" s="123">
        <v>0</v>
      </c>
    </row>
    <row r="26" spans="1:25" x14ac:dyDescent="0.6">
      <c r="A26" s="113" t="s">
        <v>129</v>
      </c>
      <c r="B26" s="32"/>
      <c r="D26" s="124">
        <v>0</v>
      </c>
      <c r="E26" s="124"/>
      <c r="F26" s="124">
        <v>0</v>
      </c>
      <c r="G26" s="124"/>
      <c r="H26" s="124">
        <v>0</v>
      </c>
      <c r="I26" s="123"/>
      <c r="J26" s="124">
        <v>-11388825.310000001</v>
      </c>
      <c r="K26" s="123"/>
      <c r="L26" s="124">
        <v>0</v>
      </c>
      <c r="M26" s="123"/>
      <c r="N26" s="124">
        <v>0</v>
      </c>
      <c r="O26" s="123"/>
      <c r="P26" s="124">
        <f t="shared" ref="P26" si="2">SUM(L26:N26)</f>
        <v>0</v>
      </c>
      <c r="Q26" s="123"/>
      <c r="R26" s="123">
        <f>SUM(D26:J26)</f>
        <v>-11388825.310000001</v>
      </c>
      <c r="S26" s="123"/>
      <c r="T26" s="123">
        <v>-13025407.58</v>
      </c>
      <c r="U26" s="123"/>
      <c r="V26" s="123">
        <f>SUM(R26:T26)</f>
        <v>-24414232.890000001</v>
      </c>
    </row>
    <row r="27" spans="1:25" x14ac:dyDescent="0.6">
      <c r="A27" s="113" t="s">
        <v>126</v>
      </c>
      <c r="B27" s="32"/>
      <c r="D27" s="124">
        <v>0</v>
      </c>
      <c r="E27" s="124"/>
      <c r="F27" s="124">
        <v>0</v>
      </c>
      <c r="G27" s="124"/>
      <c r="H27" s="124">
        <v>0</v>
      </c>
      <c r="I27" s="123"/>
      <c r="J27" s="124">
        <v>433774.57999999996</v>
      </c>
      <c r="K27" s="123"/>
      <c r="L27" s="124">
        <v>-433774.57999999996</v>
      </c>
      <c r="M27" s="123"/>
      <c r="N27" s="124">
        <v>0</v>
      </c>
      <c r="O27" s="123"/>
      <c r="P27" s="124">
        <f>SUM(L27:N27)</f>
        <v>-433774.57999999996</v>
      </c>
      <c r="Q27" s="123"/>
      <c r="R27" s="123">
        <v>0</v>
      </c>
      <c r="S27" s="123"/>
      <c r="T27" s="123">
        <v>0</v>
      </c>
      <c r="U27" s="123"/>
      <c r="V27" s="123">
        <v>0</v>
      </c>
    </row>
    <row r="28" spans="1:25" x14ac:dyDescent="0.6">
      <c r="A28" s="23" t="s">
        <v>293</v>
      </c>
      <c r="B28" s="32"/>
      <c r="D28" s="124">
        <v>0</v>
      </c>
      <c r="E28" s="124"/>
      <c r="F28" s="124">
        <v>0</v>
      </c>
      <c r="G28" s="123"/>
      <c r="H28" s="124">
        <v>0</v>
      </c>
      <c r="I28" s="123"/>
      <c r="J28" s="123">
        <f>+PL12M!F81</f>
        <v>-53468648.210000113</v>
      </c>
      <c r="K28" s="123"/>
      <c r="L28" s="124">
        <v>433774.57999999996</v>
      </c>
      <c r="M28" s="123"/>
      <c r="N28" s="124">
        <v>125741.16</v>
      </c>
      <c r="O28" s="123"/>
      <c r="P28" s="124">
        <f>SUM(L28:N28)</f>
        <v>559515.74</v>
      </c>
      <c r="Q28" s="123"/>
      <c r="R28" s="123">
        <f>SUM(D28:J28)+P28</f>
        <v>-52909132.470000111</v>
      </c>
      <c r="S28" s="123"/>
      <c r="T28" s="123">
        <f>+PL12M!F86</f>
        <v>13125044.59</v>
      </c>
      <c r="U28" s="123"/>
      <c r="V28" s="123">
        <f>R28+T28</f>
        <v>-39784087.880000114</v>
      </c>
    </row>
    <row r="29" spans="1:25" ht="20.5" thickBot="1" x14ac:dyDescent="0.65">
      <c r="A29" s="113" t="s">
        <v>283</v>
      </c>
      <c r="B29" s="32"/>
      <c r="D29" s="126">
        <f>SUM(D23:D28)</f>
        <v>16470978574.200001</v>
      </c>
      <c r="E29" s="123"/>
      <c r="F29" s="126">
        <f>SUM(F23:F28)</f>
        <v>-13182062013.720001</v>
      </c>
      <c r="G29" s="123"/>
      <c r="H29" s="126">
        <v>0</v>
      </c>
      <c r="I29" s="123"/>
      <c r="J29" s="126">
        <f>SUM(J23:J28)</f>
        <v>155708545.1699999</v>
      </c>
      <c r="K29" s="123"/>
      <c r="L29" s="126">
        <f>SUM(L23:L28)</f>
        <v>0</v>
      </c>
      <c r="M29" s="123"/>
      <c r="N29" s="126">
        <f>SUM(N23:N28)</f>
        <v>-4233779.68</v>
      </c>
      <c r="O29" s="123"/>
      <c r="P29" s="126">
        <f>SUM(P23:P28)</f>
        <v>-4233779.68</v>
      </c>
      <c r="Q29" s="123"/>
      <c r="R29" s="126">
        <f>SUM(R23:R28)</f>
        <v>3440391325.9699993</v>
      </c>
      <c r="S29" s="123"/>
      <c r="T29" s="126">
        <f>SUM(T23:T28)</f>
        <v>858995416.92999995</v>
      </c>
      <c r="U29" s="123"/>
      <c r="V29" s="126">
        <f>SUM(V23:V28)</f>
        <v>4299386742.8999987</v>
      </c>
      <c r="W29" s="34">
        <f>V29-BS!D128</f>
        <v>0</v>
      </c>
    </row>
    <row r="30" spans="1:25" ht="21" thickTop="1" x14ac:dyDescent="0.65">
      <c r="J30" s="118"/>
      <c r="R30" s="119"/>
    </row>
    <row r="31" spans="1:25" x14ac:dyDescent="0.6">
      <c r="A31" s="38" t="s">
        <v>295</v>
      </c>
      <c r="R31" s="119"/>
    </row>
    <row r="32" spans="1:25" x14ac:dyDescent="0.6">
      <c r="D32" s="34"/>
      <c r="J32" s="34"/>
      <c r="N32" s="34"/>
      <c r="T32" s="120"/>
      <c r="V32" s="120"/>
    </row>
    <row r="33" spans="1:22" hidden="1" x14ac:dyDescent="0.6">
      <c r="D33" s="43"/>
      <c r="F33" s="43"/>
      <c r="J33" s="43"/>
      <c r="N33" s="43"/>
    </row>
    <row r="34" spans="1:22" hidden="1" x14ac:dyDescent="0.6">
      <c r="D34" s="14"/>
      <c r="F34" s="43"/>
      <c r="J34" s="14"/>
    </row>
    <row r="35" spans="1:22" hidden="1" x14ac:dyDescent="0.6">
      <c r="D35" s="14"/>
      <c r="F35" s="43"/>
      <c r="J35" s="120"/>
    </row>
    <row r="36" spans="1:22" hidden="1" x14ac:dyDescent="0.6"/>
    <row r="37" spans="1:22" hidden="1" x14ac:dyDescent="0.6"/>
    <row r="38" spans="1:22" hidden="1" x14ac:dyDescent="0.6"/>
    <row r="39" spans="1:22" hidden="1" x14ac:dyDescent="0.6"/>
    <row r="40" spans="1:22" hidden="1" x14ac:dyDescent="0.6"/>
    <row r="41" spans="1:22" hidden="1" x14ac:dyDescent="0.6">
      <c r="D41" s="120"/>
      <c r="F41" s="43"/>
      <c r="J41" s="120"/>
    </row>
    <row r="42" spans="1:22" x14ac:dyDescent="0.6">
      <c r="D42" s="120"/>
      <c r="F42" s="43"/>
      <c r="J42" s="120"/>
    </row>
    <row r="43" spans="1:22" x14ac:dyDescent="0.6">
      <c r="D43" s="120"/>
      <c r="F43" s="43"/>
      <c r="J43" s="120"/>
    </row>
    <row r="44" spans="1:22" x14ac:dyDescent="0.6">
      <c r="D44" s="120"/>
      <c r="F44" s="43"/>
      <c r="J44" s="120"/>
    </row>
    <row r="45" spans="1:22" x14ac:dyDescent="0.6">
      <c r="A45" s="270" t="s">
        <v>130</v>
      </c>
      <c r="B45" s="270"/>
      <c r="C45" s="270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270"/>
      <c r="P45" s="270"/>
      <c r="Q45" s="270"/>
      <c r="R45" s="270"/>
      <c r="S45" s="270"/>
      <c r="T45" s="270"/>
      <c r="U45" s="270"/>
      <c r="V45" s="270"/>
    </row>
    <row r="46" spans="1:22" x14ac:dyDescent="0.6">
      <c r="A46" s="276" t="s">
        <v>341</v>
      </c>
      <c r="B46" s="276"/>
      <c r="C46" s="276"/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6"/>
    </row>
    <row r="47" spans="1:22" x14ac:dyDescent="0.6">
      <c r="D47" s="120"/>
      <c r="F47" s="43"/>
      <c r="J47" s="120"/>
    </row>
    <row r="48" spans="1:22" x14ac:dyDescent="0.6">
      <c r="A48" s="277" t="s">
        <v>131</v>
      </c>
      <c r="B48" s="274"/>
      <c r="C48" s="274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  <c r="O48" s="274"/>
      <c r="P48" s="274"/>
      <c r="Q48" s="274"/>
      <c r="R48" s="274"/>
      <c r="S48" s="274"/>
      <c r="T48" s="274"/>
      <c r="U48" s="274"/>
      <c r="V48" s="274"/>
    </row>
    <row r="68" spans="1:12" x14ac:dyDescent="0.6">
      <c r="A68" s="274"/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</row>
  </sheetData>
  <mergeCells count="12">
    <mergeCell ref="A68:L68"/>
    <mergeCell ref="L8:P8"/>
    <mergeCell ref="H10:J10"/>
    <mergeCell ref="A45:V45"/>
    <mergeCell ref="A46:V46"/>
    <mergeCell ref="A48:V48"/>
    <mergeCell ref="D7:V7"/>
    <mergeCell ref="T1:V1"/>
    <mergeCell ref="A2:V2"/>
    <mergeCell ref="A3:V3"/>
    <mergeCell ref="A4:V4"/>
    <mergeCell ref="D6:V6"/>
  </mergeCells>
  <pageMargins left="0.55000000000000004" right="0.25" top="0.47244094488188981" bottom="0.27559055118110237" header="0.31496062992125984" footer="0.19685039370078741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42A7A-7572-4D22-B67E-905C41266C90}">
  <sheetPr>
    <pageSetUpPr fitToPage="1"/>
  </sheetPr>
  <dimension ref="A1:R69"/>
  <sheetViews>
    <sheetView view="pageBreakPreview" topLeftCell="A6" zoomScale="89" zoomScaleNormal="70" zoomScaleSheetLayoutView="89" workbookViewId="0">
      <selection activeCell="F31" sqref="F31"/>
    </sheetView>
  </sheetViews>
  <sheetFormatPr defaultColWidth="9.08203125" defaultRowHeight="20" x14ac:dyDescent="0.6"/>
  <cols>
    <col min="1" max="1" width="29.6640625" style="23" customWidth="1"/>
    <col min="2" max="2" width="8" style="115" customWidth="1"/>
    <col min="3" max="3" width="0.6640625" style="20" customWidth="1"/>
    <col min="4" max="4" width="16.6640625" style="20" customWidth="1"/>
    <col min="5" max="5" width="0.6640625" style="20" customWidth="1"/>
    <col min="6" max="6" width="17.6640625" style="20" customWidth="1"/>
    <col min="7" max="7" width="0.6640625" style="20" customWidth="1"/>
    <col min="8" max="8" width="12" style="20" customWidth="1"/>
    <col min="9" max="9" width="0.6640625" style="20" customWidth="1"/>
    <col min="10" max="10" width="16.6640625" style="20" customWidth="1"/>
    <col min="11" max="11" width="0.6640625" style="20" customWidth="1"/>
    <col min="12" max="12" width="17.08203125" style="20" customWidth="1"/>
    <col min="13" max="13" width="0.6640625" style="20" customWidth="1"/>
    <col min="14" max="14" width="18.58203125" style="20" customWidth="1"/>
    <col min="15" max="15" width="0.6640625" style="20" customWidth="1"/>
    <col min="16" max="16" width="12.4140625" style="20" customWidth="1"/>
    <col min="17" max="17" width="0.6640625" style="20" customWidth="1"/>
    <col min="18" max="18" width="15.6640625" style="20" customWidth="1"/>
    <col min="19" max="16384" width="9.08203125" style="20"/>
  </cols>
  <sheetData>
    <row r="1" spans="1:18" ht="20.5" x14ac:dyDescent="0.65">
      <c r="B1" s="97"/>
      <c r="J1" s="21"/>
      <c r="K1" s="21"/>
      <c r="L1" s="21"/>
      <c r="M1" s="21"/>
      <c r="N1" s="21"/>
      <c r="O1" s="21"/>
      <c r="P1" s="272"/>
      <c r="Q1" s="272"/>
      <c r="R1" s="272"/>
    </row>
    <row r="2" spans="1:18" ht="20.5" x14ac:dyDescent="0.65">
      <c r="A2" s="265" t="s">
        <v>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</row>
    <row r="3" spans="1:18" ht="20.5" x14ac:dyDescent="0.65">
      <c r="A3" s="265" t="s">
        <v>99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</row>
    <row r="4" spans="1:18" ht="20.5" x14ac:dyDescent="0.65">
      <c r="A4" s="273" t="s">
        <v>284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</row>
    <row r="5" spans="1:18" ht="20.5" x14ac:dyDescent="0.65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ht="20.5" x14ac:dyDescent="0.65">
      <c r="A6" s="98"/>
      <c r="B6" s="97"/>
      <c r="D6" s="268" t="s">
        <v>286</v>
      </c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</row>
    <row r="7" spans="1:18" ht="20.5" x14ac:dyDescent="0.65">
      <c r="A7" s="98"/>
      <c r="B7" s="97"/>
      <c r="D7" s="266" t="s">
        <v>3</v>
      </c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</row>
    <row r="8" spans="1:18" ht="20.5" x14ac:dyDescent="0.65">
      <c r="A8" s="98"/>
      <c r="B8" s="97"/>
      <c r="D8" s="24"/>
      <c r="E8" s="24"/>
      <c r="F8" s="24"/>
      <c r="G8" s="24"/>
      <c r="H8" s="24"/>
      <c r="I8" s="24"/>
      <c r="J8" s="24"/>
      <c r="K8" s="24"/>
      <c r="L8" s="268" t="s">
        <v>93</v>
      </c>
      <c r="M8" s="268"/>
      <c r="N8" s="268"/>
      <c r="O8" s="268"/>
      <c r="P8" s="268"/>
      <c r="Q8" s="24"/>
      <c r="R8" s="24"/>
    </row>
    <row r="9" spans="1:18" ht="20.5" x14ac:dyDescent="0.65">
      <c r="A9" s="99"/>
      <c r="B9" s="97"/>
      <c r="C9" s="100"/>
      <c r="D9" s="101"/>
      <c r="E9" s="102"/>
      <c r="F9" s="21"/>
      <c r="G9" s="102"/>
      <c r="K9" s="101"/>
      <c r="L9" s="103" t="s">
        <v>132</v>
      </c>
      <c r="M9" s="101"/>
      <c r="N9" s="103"/>
      <c r="O9" s="103"/>
      <c r="P9" s="103" t="s">
        <v>101</v>
      </c>
      <c r="Q9" s="102"/>
      <c r="R9" s="101"/>
    </row>
    <row r="10" spans="1:18" ht="20.5" x14ac:dyDescent="0.65">
      <c r="A10" s="99"/>
      <c r="B10" s="97"/>
      <c r="C10" s="100"/>
      <c r="D10" s="101"/>
      <c r="E10" s="102"/>
      <c r="F10" s="21"/>
      <c r="G10" s="102"/>
      <c r="H10" s="275" t="s">
        <v>90</v>
      </c>
      <c r="I10" s="275"/>
      <c r="J10" s="275"/>
      <c r="K10" s="101"/>
      <c r="L10" s="103" t="s">
        <v>133</v>
      </c>
      <c r="M10" s="101"/>
      <c r="N10" s="103" t="s">
        <v>134</v>
      </c>
      <c r="O10" s="103"/>
      <c r="P10" s="103" t="s">
        <v>104</v>
      </c>
      <c r="Q10" s="102"/>
      <c r="R10" s="101"/>
    </row>
    <row r="11" spans="1:18" ht="20.5" x14ac:dyDescent="0.65">
      <c r="A11" s="99"/>
      <c r="B11" s="97"/>
      <c r="C11" s="100"/>
      <c r="D11" s="101" t="s">
        <v>106</v>
      </c>
      <c r="E11" s="102"/>
      <c r="F11" s="105" t="s">
        <v>107</v>
      </c>
      <c r="G11" s="102"/>
      <c r="H11" s="101" t="s">
        <v>108</v>
      </c>
      <c r="I11" s="102"/>
      <c r="J11" s="101"/>
      <c r="K11" s="101"/>
      <c r="L11" s="103" t="s">
        <v>109</v>
      </c>
      <c r="M11" s="101"/>
      <c r="N11" s="103" t="s">
        <v>135</v>
      </c>
      <c r="O11" s="103"/>
      <c r="P11" s="103" t="s">
        <v>111</v>
      </c>
      <c r="Q11" s="102"/>
      <c r="R11" s="24" t="s">
        <v>112</v>
      </c>
    </row>
    <row r="12" spans="1:18" ht="20.5" x14ac:dyDescent="0.65">
      <c r="A12" s="99"/>
      <c r="B12" s="22" t="s">
        <v>4</v>
      </c>
      <c r="C12" s="106"/>
      <c r="D12" s="104" t="s">
        <v>114</v>
      </c>
      <c r="E12" s="102"/>
      <c r="F12" s="107" t="s">
        <v>115</v>
      </c>
      <c r="G12" s="102"/>
      <c r="H12" s="104" t="s">
        <v>116</v>
      </c>
      <c r="I12" s="102"/>
      <c r="J12" s="107" t="s">
        <v>117</v>
      </c>
      <c r="K12" s="103"/>
      <c r="L12" s="107" t="s">
        <v>118</v>
      </c>
      <c r="M12" s="103"/>
      <c r="N12" s="107" t="s">
        <v>136</v>
      </c>
      <c r="O12" s="103"/>
      <c r="P12" s="107" t="s">
        <v>120</v>
      </c>
      <c r="Q12" s="102"/>
      <c r="R12" s="104" t="s">
        <v>123</v>
      </c>
    </row>
    <row r="13" spans="1:18" x14ac:dyDescent="0.6">
      <c r="A13" s="99"/>
      <c r="B13" s="97"/>
      <c r="C13" s="106"/>
      <c r="D13" s="100"/>
      <c r="E13" s="106"/>
      <c r="F13" s="108"/>
      <c r="G13" s="106"/>
      <c r="H13" s="100"/>
      <c r="I13" s="106"/>
      <c r="J13" s="108"/>
      <c r="K13" s="108"/>
      <c r="M13" s="108"/>
      <c r="N13" s="108"/>
      <c r="O13" s="108"/>
      <c r="Q13" s="106"/>
      <c r="R13" s="32"/>
    </row>
    <row r="14" spans="1:18" s="93" customFormat="1" ht="23.9" customHeight="1" x14ac:dyDescent="0.6">
      <c r="A14" s="109" t="s">
        <v>124</v>
      </c>
      <c r="B14" s="110"/>
      <c r="C14" s="111"/>
      <c r="D14" s="150">
        <v>2352976255.3200002</v>
      </c>
      <c r="E14" s="153"/>
      <c r="F14" s="159">
        <v>-272293687.30000001</v>
      </c>
      <c r="G14" s="159"/>
      <c r="H14" s="159">
        <v>0</v>
      </c>
      <c r="I14" s="159"/>
      <c r="J14" s="159">
        <v>-91180852.700000003</v>
      </c>
      <c r="K14" s="159"/>
      <c r="L14" s="159">
        <v>0</v>
      </c>
      <c r="M14" s="159"/>
      <c r="N14" s="159">
        <v>0</v>
      </c>
      <c r="O14" s="159"/>
      <c r="P14" s="159">
        <v>0</v>
      </c>
      <c r="Q14" s="159"/>
      <c r="R14" s="159">
        <v>1989501715.3199999</v>
      </c>
    </row>
    <row r="15" spans="1:18" s="93" customFormat="1" ht="23.9" customHeight="1" x14ac:dyDescent="0.6">
      <c r="A15" s="23" t="s">
        <v>125</v>
      </c>
      <c r="B15" s="110">
        <v>34</v>
      </c>
      <c r="C15" s="111"/>
      <c r="D15" s="159">
        <v>14117999766.84</v>
      </c>
      <c r="E15" s="153"/>
      <c r="F15" s="159">
        <v>-12909767159.24</v>
      </c>
      <c r="G15" s="159"/>
      <c r="H15" s="159">
        <v>0</v>
      </c>
      <c r="I15" s="159"/>
      <c r="J15" s="159">
        <v>0</v>
      </c>
      <c r="K15" s="159"/>
      <c r="L15" s="159">
        <v>0</v>
      </c>
      <c r="M15" s="159"/>
      <c r="N15" s="159">
        <v>0</v>
      </c>
      <c r="O15" s="159"/>
      <c r="P15" s="159">
        <v>0</v>
      </c>
      <c r="Q15" s="159"/>
      <c r="R15" s="159">
        <f>SUM(D15:J15)</f>
        <v>1208232607.6000004</v>
      </c>
    </row>
    <row r="16" spans="1:18" s="93" customFormat="1" ht="23.9" hidden="1" customHeight="1" x14ac:dyDescent="0.6">
      <c r="A16" s="109" t="s">
        <v>126</v>
      </c>
      <c r="B16" s="110"/>
      <c r="C16" s="111"/>
      <c r="D16" s="159">
        <v>0</v>
      </c>
      <c r="E16" s="153"/>
      <c r="F16" s="159">
        <v>0</v>
      </c>
      <c r="G16" s="159"/>
      <c r="H16" s="159">
        <v>0</v>
      </c>
      <c r="I16" s="159"/>
      <c r="J16" s="159">
        <v>0</v>
      </c>
      <c r="K16" s="159"/>
      <c r="L16" s="159">
        <v>0</v>
      </c>
      <c r="M16" s="159"/>
      <c r="N16" s="159">
        <v>0</v>
      </c>
      <c r="O16" s="159"/>
      <c r="P16" s="159">
        <v>0</v>
      </c>
      <c r="Q16" s="159"/>
      <c r="R16" s="159">
        <f t="shared" ref="R16:R17" si="0">SUM(D16:J16)</f>
        <v>0</v>
      </c>
    </row>
    <row r="17" spans="1:18" s="93" customFormat="1" ht="23.9" customHeight="1" x14ac:dyDescent="0.6">
      <c r="A17" s="109" t="s">
        <v>293</v>
      </c>
      <c r="B17" s="112"/>
      <c r="D17" s="159">
        <v>0</v>
      </c>
      <c r="E17" s="150"/>
      <c r="F17" s="159">
        <v>0</v>
      </c>
      <c r="G17" s="159"/>
      <c r="H17" s="159">
        <v>0</v>
      </c>
      <c r="I17" s="159"/>
      <c r="J17" s="159">
        <f>PL12M!L50</f>
        <v>141170667.47</v>
      </c>
      <c r="K17" s="159"/>
      <c r="L17" s="159">
        <v>0</v>
      </c>
      <c r="M17" s="159"/>
      <c r="N17" s="159">
        <v>0</v>
      </c>
      <c r="O17" s="159"/>
      <c r="P17" s="159">
        <v>0</v>
      </c>
      <c r="Q17" s="159"/>
      <c r="R17" s="159">
        <f t="shared" si="0"/>
        <v>141170667.47</v>
      </c>
    </row>
    <row r="18" spans="1:18" s="93" customFormat="1" ht="23.9" customHeight="1" thickBot="1" x14ac:dyDescent="0.65">
      <c r="A18" s="113" t="s">
        <v>282</v>
      </c>
      <c r="B18" s="112"/>
      <c r="D18" s="160">
        <f>SUM(D14:D17)</f>
        <v>16470976022.16</v>
      </c>
      <c r="E18" s="161"/>
      <c r="F18" s="162">
        <f>SUM(F14:F17)</f>
        <v>-13182060846.539999</v>
      </c>
      <c r="G18" s="159"/>
      <c r="H18" s="162">
        <v>0</v>
      </c>
      <c r="I18" s="159"/>
      <c r="J18" s="162">
        <f>SUM(J14:J17)</f>
        <v>49989814.769999996</v>
      </c>
      <c r="K18" s="159"/>
      <c r="L18" s="162">
        <v>0</v>
      </c>
      <c r="M18" s="159"/>
      <c r="N18" s="162">
        <v>0</v>
      </c>
      <c r="O18" s="159"/>
      <c r="P18" s="162">
        <v>0</v>
      </c>
      <c r="Q18" s="159"/>
      <c r="R18" s="162">
        <f>SUM(R14:R17)</f>
        <v>3338904990.3899999</v>
      </c>
    </row>
    <row r="19" spans="1:18" s="93" customFormat="1" ht="23.15" customHeight="1" thickTop="1" x14ac:dyDescent="0.6">
      <c r="A19" s="114"/>
      <c r="B19" s="112"/>
      <c r="D19" s="163"/>
      <c r="E19" s="161"/>
      <c r="F19" s="163"/>
      <c r="G19" s="161"/>
      <c r="H19" s="163"/>
      <c r="I19" s="161"/>
      <c r="J19" s="163"/>
      <c r="K19" s="164"/>
      <c r="L19" s="163"/>
      <c r="M19" s="164"/>
      <c r="N19" s="163"/>
      <c r="O19" s="164"/>
      <c r="P19" s="163"/>
      <c r="Q19" s="153"/>
      <c r="R19" s="163"/>
    </row>
    <row r="20" spans="1:18" x14ac:dyDescent="0.6">
      <c r="A20" s="23" t="s">
        <v>127</v>
      </c>
      <c r="B20" s="32"/>
      <c r="D20" s="147">
        <v>16470976022.16</v>
      </c>
      <c r="E20" s="147"/>
      <c r="F20" s="147">
        <v>-13182060846.540001</v>
      </c>
      <c r="G20" s="165"/>
      <c r="H20" s="159">
        <v>0</v>
      </c>
      <c r="I20" s="159"/>
      <c r="J20" s="159">
        <v>49989814.770000003</v>
      </c>
      <c r="K20" s="159"/>
      <c r="L20" s="159">
        <v>0</v>
      </c>
      <c r="M20" s="159"/>
      <c r="N20" s="159">
        <v>0</v>
      </c>
      <c r="O20" s="159"/>
      <c r="P20" s="159">
        <v>0</v>
      </c>
      <c r="Q20" s="159"/>
      <c r="R20" s="159">
        <v>3338904990.3899999</v>
      </c>
    </row>
    <row r="21" spans="1:18" x14ac:dyDescent="0.6">
      <c r="A21" s="23" t="s">
        <v>125</v>
      </c>
      <c r="B21" s="32">
        <v>34</v>
      </c>
      <c r="D21" s="147">
        <v>2552.04</v>
      </c>
      <c r="E21" s="147"/>
      <c r="F21" s="147">
        <v>-1167.18</v>
      </c>
      <c r="G21" s="165"/>
      <c r="H21" s="159">
        <v>0</v>
      </c>
      <c r="I21" s="159"/>
      <c r="J21" s="159">
        <v>0</v>
      </c>
      <c r="K21" s="159"/>
      <c r="L21" s="159">
        <v>0</v>
      </c>
      <c r="M21" s="159"/>
      <c r="N21" s="159">
        <v>0</v>
      </c>
      <c r="O21" s="159"/>
      <c r="P21" s="159">
        <v>0</v>
      </c>
      <c r="Q21" s="159"/>
      <c r="R21" s="159">
        <f>SUM(D21:J21)</f>
        <v>1384.86</v>
      </c>
    </row>
    <row r="22" spans="1:18" hidden="1" x14ac:dyDescent="0.6">
      <c r="A22" s="23" t="s">
        <v>126</v>
      </c>
      <c r="B22" s="32"/>
      <c r="D22" s="147">
        <v>0</v>
      </c>
      <c r="E22" s="147"/>
      <c r="F22" s="147">
        <v>0</v>
      </c>
      <c r="G22" s="147"/>
      <c r="H22" s="150">
        <v>0</v>
      </c>
      <c r="I22" s="147"/>
      <c r="J22" s="147">
        <v>0</v>
      </c>
      <c r="K22" s="147"/>
      <c r="L22" s="150">
        <v>0</v>
      </c>
      <c r="M22" s="147"/>
      <c r="N22" s="150">
        <v>0</v>
      </c>
      <c r="O22" s="147"/>
      <c r="P22" s="150">
        <v>0</v>
      </c>
      <c r="Q22" s="147"/>
      <c r="R22" s="147">
        <v>0</v>
      </c>
    </row>
    <row r="23" spans="1:18" x14ac:dyDescent="0.6">
      <c r="A23" s="23" t="s">
        <v>293</v>
      </c>
      <c r="B23" s="32"/>
      <c r="D23" s="159">
        <v>0</v>
      </c>
      <c r="E23" s="159"/>
      <c r="F23" s="159">
        <v>0</v>
      </c>
      <c r="G23" s="159"/>
      <c r="H23" s="159">
        <v>0</v>
      </c>
      <c r="I23" s="159"/>
      <c r="J23" s="159">
        <f>PL12M!J50</f>
        <v>-69202647.280000061</v>
      </c>
      <c r="K23" s="159"/>
      <c r="L23" s="159">
        <v>0</v>
      </c>
      <c r="M23" s="159"/>
      <c r="N23" s="159">
        <v>0</v>
      </c>
      <c r="O23" s="159"/>
      <c r="P23" s="159">
        <v>0</v>
      </c>
      <c r="Q23" s="159"/>
      <c r="R23" s="147">
        <f>SUM(D23:J23)</f>
        <v>-69202647.280000061</v>
      </c>
    </row>
    <row r="24" spans="1:18" ht="20.5" thickBot="1" x14ac:dyDescent="0.65">
      <c r="A24" s="113" t="s">
        <v>283</v>
      </c>
      <c r="B24" s="32"/>
      <c r="D24" s="166">
        <f>SUM(D20:D23)</f>
        <v>16470978574.200001</v>
      </c>
      <c r="E24" s="147"/>
      <c r="F24" s="166">
        <f>SUM(F20:F23)</f>
        <v>-13182062013.720001</v>
      </c>
      <c r="G24" s="147"/>
      <c r="H24" s="162">
        <v>0</v>
      </c>
      <c r="I24" s="159"/>
      <c r="J24" s="162">
        <f>SUM(J20:J23)</f>
        <v>-19212832.510000058</v>
      </c>
      <c r="K24" s="159"/>
      <c r="L24" s="162">
        <v>0</v>
      </c>
      <c r="M24" s="159"/>
      <c r="N24" s="162">
        <v>0</v>
      </c>
      <c r="O24" s="159"/>
      <c r="P24" s="162">
        <v>0</v>
      </c>
      <c r="Q24" s="159"/>
      <c r="R24" s="162">
        <f>SUM(R20:R23)</f>
        <v>3269703727.9699998</v>
      </c>
    </row>
    <row r="25" spans="1:18" ht="20.5" thickTop="1" x14ac:dyDescent="0.6">
      <c r="D25" s="34"/>
    </row>
    <row r="26" spans="1:18" x14ac:dyDescent="0.6">
      <c r="A26" s="38" t="s">
        <v>295</v>
      </c>
    </row>
    <row r="27" spans="1:18" x14ac:dyDescent="0.6">
      <c r="A27" s="38"/>
    </row>
    <row r="28" spans="1:18" x14ac:dyDescent="0.6">
      <c r="A28" s="38"/>
    </row>
    <row r="29" spans="1:18" x14ac:dyDescent="0.6">
      <c r="A29" s="270" t="s">
        <v>130</v>
      </c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  <c r="O29" s="270"/>
      <c r="P29" s="270"/>
      <c r="Q29" s="270"/>
      <c r="R29" s="270"/>
    </row>
    <row r="30" spans="1:18" x14ac:dyDescent="0.6">
      <c r="A30" s="270" t="s">
        <v>137</v>
      </c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</row>
    <row r="31" spans="1:18" x14ac:dyDescent="0.6">
      <c r="A31" s="38"/>
    </row>
    <row r="32" spans="1:18" x14ac:dyDescent="0.6">
      <c r="A32" s="277" t="s">
        <v>138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274"/>
    </row>
    <row r="69" spans="1:12" x14ac:dyDescent="0.6">
      <c r="A69" s="274"/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</row>
  </sheetData>
  <mergeCells count="12">
    <mergeCell ref="A69:L69"/>
    <mergeCell ref="L8:P8"/>
    <mergeCell ref="H10:J10"/>
    <mergeCell ref="A29:R29"/>
    <mergeCell ref="A30:R30"/>
    <mergeCell ref="A32:R32"/>
    <mergeCell ref="D7:R7"/>
    <mergeCell ref="P1:R1"/>
    <mergeCell ref="A2:R2"/>
    <mergeCell ref="A3:R3"/>
    <mergeCell ref="A4:R4"/>
    <mergeCell ref="D6:R6"/>
  </mergeCells>
  <pageMargins left="0.55000000000000004" right="0.25" top="0.47244094488188981" bottom="0.27559055118110237" header="0.31496062992125984" footer="0.19685039370078741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1F05B-723E-49A4-B516-4454ABEDB8E4}">
  <dimension ref="B1:L127"/>
  <sheetViews>
    <sheetView view="pageBreakPreview" topLeftCell="A61" zoomScale="98" zoomScaleNormal="100" zoomScaleSheetLayoutView="98" workbookViewId="0">
      <selection activeCell="C76" sqref="C76"/>
    </sheetView>
  </sheetViews>
  <sheetFormatPr defaultColWidth="9.08203125" defaultRowHeight="20" x14ac:dyDescent="0.6"/>
  <cols>
    <col min="1" max="1" width="9.08203125" style="20"/>
    <col min="2" max="2" width="2.33203125" style="20" customWidth="1"/>
    <col min="3" max="3" width="33.33203125" style="20" customWidth="1"/>
    <col min="4" max="4" width="8.6640625" style="20" customWidth="1"/>
    <col min="5" max="5" width="1" style="20" customWidth="1"/>
    <col min="6" max="6" width="14.6640625" style="20" customWidth="1"/>
    <col min="7" max="7" width="1" style="20" customWidth="1"/>
    <col min="8" max="8" width="13.6640625" style="20" customWidth="1"/>
    <col min="9" max="9" width="1" style="20" customWidth="1"/>
    <col min="10" max="10" width="15.08203125" style="46" customWidth="1"/>
    <col min="11" max="11" width="1" style="20" customWidth="1"/>
    <col min="12" max="12" width="14.6640625" style="20" customWidth="1"/>
    <col min="13" max="16384" width="9.08203125" style="20"/>
  </cols>
  <sheetData>
    <row r="1" spans="2:12" x14ac:dyDescent="0.6">
      <c r="J1" s="272"/>
      <c r="K1" s="272"/>
      <c r="L1" s="272"/>
    </row>
    <row r="2" spans="2:12" ht="20.5" x14ac:dyDescent="0.65">
      <c r="B2" s="265" t="s">
        <v>0</v>
      </c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2:12" ht="20.5" x14ac:dyDescent="0.6">
      <c r="B3" s="278" t="s">
        <v>139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</row>
    <row r="4" spans="2:12" ht="20.5" x14ac:dyDescent="0.65">
      <c r="B4" s="273" t="s">
        <v>284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</row>
    <row r="5" spans="2:12" ht="5.4" customHeight="1" x14ac:dyDescent="0.65">
      <c r="D5" s="81"/>
      <c r="E5" s="81"/>
      <c r="F5" s="81"/>
      <c r="G5" s="81"/>
      <c r="H5" s="81"/>
      <c r="I5" s="81"/>
      <c r="J5" s="81"/>
      <c r="K5" s="81"/>
      <c r="L5" s="81"/>
    </row>
    <row r="6" spans="2:12" ht="20.5" x14ac:dyDescent="0.65">
      <c r="F6" s="268" t="s">
        <v>286</v>
      </c>
      <c r="G6" s="268"/>
      <c r="H6" s="268"/>
      <c r="I6" s="268"/>
      <c r="J6" s="268"/>
      <c r="K6" s="268"/>
      <c r="L6" s="268"/>
    </row>
    <row r="7" spans="2:12" ht="20.5" x14ac:dyDescent="0.65">
      <c r="F7" s="266" t="s">
        <v>2</v>
      </c>
      <c r="G7" s="266"/>
      <c r="H7" s="266"/>
      <c r="J7" s="266" t="s">
        <v>3</v>
      </c>
      <c r="K7" s="266"/>
      <c r="L7" s="266"/>
    </row>
    <row r="8" spans="2:12" ht="20.5" x14ac:dyDescent="0.65">
      <c r="F8" s="268" t="s">
        <v>285</v>
      </c>
      <c r="G8" s="268"/>
      <c r="H8" s="268"/>
      <c r="I8" s="268"/>
      <c r="J8" s="268"/>
      <c r="K8" s="268"/>
      <c r="L8" s="268"/>
    </row>
    <row r="9" spans="2:12" ht="20.5" x14ac:dyDescent="0.65">
      <c r="D9" s="22" t="s">
        <v>4</v>
      </c>
      <c r="E9" s="24"/>
      <c r="F9" s="25">
        <v>2567</v>
      </c>
      <c r="G9" s="26"/>
      <c r="H9" s="25">
        <v>2566</v>
      </c>
      <c r="I9" s="24"/>
      <c r="J9" s="28">
        <v>2567</v>
      </c>
      <c r="K9" s="24"/>
      <c r="L9" s="25">
        <v>2566</v>
      </c>
    </row>
    <row r="10" spans="2:12" ht="20.5" x14ac:dyDescent="0.65">
      <c r="B10" s="31" t="s">
        <v>140</v>
      </c>
      <c r="D10" s="32"/>
      <c r="E10" s="32"/>
      <c r="F10" s="82"/>
      <c r="G10" s="82"/>
      <c r="H10" s="1"/>
      <c r="I10" s="32"/>
      <c r="J10" s="83"/>
      <c r="K10" s="82"/>
      <c r="L10" s="82"/>
    </row>
    <row r="11" spans="2:12" x14ac:dyDescent="0.6">
      <c r="C11" s="20" t="s">
        <v>300</v>
      </c>
      <c r="D11" s="32"/>
      <c r="E11" s="32"/>
      <c r="F11" s="167">
        <v>61080460.170000002</v>
      </c>
      <c r="G11" s="167"/>
      <c r="H11" s="167">
        <v>121880981.31</v>
      </c>
      <c r="I11" s="146"/>
      <c r="J11" s="167">
        <v>61080460.170000002</v>
      </c>
      <c r="K11" s="167"/>
      <c r="L11" s="150">
        <v>104266543.22</v>
      </c>
    </row>
    <row r="12" spans="2:12" x14ac:dyDescent="0.6">
      <c r="C12" s="20" t="s">
        <v>301</v>
      </c>
      <c r="D12" s="32"/>
      <c r="E12" s="32"/>
      <c r="F12" s="167">
        <v>41147168.350000001</v>
      </c>
      <c r="G12" s="167"/>
      <c r="H12" s="159">
        <v>54340346.659999996</v>
      </c>
      <c r="I12" s="159"/>
      <c r="J12" s="198">
        <v>0</v>
      </c>
      <c r="K12" s="159"/>
      <c r="L12" s="159">
        <v>0</v>
      </c>
    </row>
    <row r="13" spans="2:12" x14ac:dyDescent="0.6">
      <c r="C13" s="20" t="s">
        <v>302</v>
      </c>
      <c r="D13" s="32"/>
      <c r="E13" s="32"/>
      <c r="F13" s="167">
        <v>236779717.75999999</v>
      </c>
      <c r="G13" s="167"/>
      <c r="H13" s="159">
        <v>189800331.43000001</v>
      </c>
      <c r="I13" s="159"/>
      <c r="J13" s="142">
        <v>0</v>
      </c>
      <c r="K13" s="159"/>
      <c r="L13" s="159">
        <v>0</v>
      </c>
    </row>
    <row r="14" spans="2:12" x14ac:dyDescent="0.6">
      <c r="C14" s="20" t="s">
        <v>303</v>
      </c>
      <c r="D14" s="32"/>
      <c r="E14" s="32"/>
      <c r="F14" s="167">
        <v>13124865.460000001</v>
      </c>
      <c r="G14" s="167"/>
      <c r="H14" s="159">
        <v>24569803.309999999</v>
      </c>
      <c r="I14" s="159"/>
      <c r="J14" s="198">
        <v>0</v>
      </c>
      <c r="K14" s="159"/>
      <c r="L14" s="159">
        <v>0</v>
      </c>
    </row>
    <row r="15" spans="2:12" x14ac:dyDescent="0.6">
      <c r="C15" s="20" t="s">
        <v>141</v>
      </c>
      <c r="D15" s="32"/>
      <c r="E15" s="32"/>
      <c r="F15" s="167">
        <v>0</v>
      </c>
      <c r="G15" s="167"/>
      <c r="H15" s="167">
        <v>297833694.22000003</v>
      </c>
      <c r="I15" s="146"/>
      <c r="J15" s="131">
        <v>0</v>
      </c>
      <c r="K15" s="167"/>
      <c r="L15" s="167">
        <v>0</v>
      </c>
    </row>
    <row r="16" spans="2:12" ht="20.5" x14ac:dyDescent="0.65">
      <c r="B16" s="31" t="s">
        <v>142</v>
      </c>
      <c r="D16" s="32"/>
      <c r="E16" s="32"/>
      <c r="F16" s="167"/>
      <c r="G16" s="167"/>
      <c r="H16" s="167"/>
      <c r="I16" s="146"/>
      <c r="J16" s="167"/>
      <c r="K16" s="167"/>
      <c r="L16" s="150"/>
    </row>
    <row r="17" spans="2:12" x14ac:dyDescent="0.6">
      <c r="C17" s="20" t="s">
        <v>304</v>
      </c>
      <c r="D17" s="32"/>
      <c r="E17" s="32"/>
      <c r="F17" s="167">
        <v>75564569.019999996</v>
      </c>
      <c r="G17" s="167"/>
      <c r="H17" s="167">
        <v>58650216.770000003</v>
      </c>
      <c r="I17" s="146"/>
      <c r="J17" s="147">
        <v>99661883.739999995</v>
      </c>
      <c r="K17" s="167"/>
      <c r="L17" s="147">
        <v>68354108.719999999</v>
      </c>
    </row>
    <row r="18" spans="2:12" ht="19.399999999999999" customHeight="1" x14ac:dyDescent="0.6">
      <c r="C18" s="23" t="s">
        <v>235</v>
      </c>
      <c r="D18" s="32"/>
      <c r="E18" s="32"/>
      <c r="F18" s="159">
        <v>0</v>
      </c>
      <c r="G18" s="167"/>
      <c r="H18" s="159">
        <v>1915786.23</v>
      </c>
      <c r="I18" s="159"/>
      <c r="J18" s="159">
        <v>0</v>
      </c>
      <c r="K18" s="159"/>
      <c r="L18" s="159">
        <v>1869157.88</v>
      </c>
    </row>
    <row r="19" spans="2:12" ht="19.399999999999999" customHeight="1" x14ac:dyDescent="0.6">
      <c r="C19" s="23" t="s">
        <v>305</v>
      </c>
      <c r="D19" s="32"/>
      <c r="E19" s="32"/>
      <c r="F19" s="159">
        <v>0</v>
      </c>
      <c r="G19" s="167"/>
      <c r="H19" s="159">
        <v>111320146.08</v>
      </c>
      <c r="I19" s="159"/>
      <c r="J19" s="159">
        <v>0</v>
      </c>
      <c r="K19" s="159"/>
      <c r="L19" s="159">
        <v>110715295</v>
      </c>
    </row>
    <row r="20" spans="2:12" ht="19.399999999999999" customHeight="1" x14ac:dyDescent="0.6">
      <c r="C20" s="23" t="s">
        <v>306</v>
      </c>
      <c r="D20" s="32"/>
      <c r="E20" s="32"/>
      <c r="F20" s="167">
        <v>31855708.359999999</v>
      </c>
      <c r="G20" s="167"/>
      <c r="H20" s="159">
        <v>0</v>
      </c>
      <c r="I20" s="159"/>
      <c r="J20" s="159">
        <v>27300000</v>
      </c>
      <c r="K20" s="159"/>
      <c r="L20" s="159">
        <v>0</v>
      </c>
    </row>
    <row r="21" spans="2:12" ht="19.399999999999999" customHeight="1" x14ac:dyDescent="0.6">
      <c r="C21" s="23" t="s">
        <v>307</v>
      </c>
      <c r="D21" s="32"/>
      <c r="E21" s="32"/>
      <c r="F21" s="167">
        <v>0</v>
      </c>
      <c r="G21" s="167"/>
      <c r="H21" s="159">
        <v>36685062.5</v>
      </c>
      <c r="I21" s="159"/>
      <c r="J21" s="159">
        <v>0</v>
      </c>
      <c r="K21" s="159"/>
      <c r="L21" s="159">
        <v>36685062.5</v>
      </c>
    </row>
    <row r="22" spans="2:12" ht="19.399999999999999" hidden="1" customHeight="1" x14ac:dyDescent="0.6">
      <c r="C22" s="23" t="s">
        <v>143</v>
      </c>
      <c r="D22" s="32"/>
      <c r="E22" s="32"/>
      <c r="F22" s="167"/>
      <c r="G22" s="167"/>
      <c r="H22" s="159"/>
      <c r="I22" s="159"/>
      <c r="J22" s="159"/>
      <c r="K22" s="159"/>
      <c r="L22" s="159"/>
    </row>
    <row r="23" spans="2:12" ht="19.399999999999999" customHeight="1" x14ac:dyDescent="0.6">
      <c r="C23" s="23" t="s">
        <v>308</v>
      </c>
      <c r="D23" s="32"/>
      <c r="E23" s="32"/>
      <c r="F23" s="167">
        <f>14781215.27-162554.06</f>
        <v>14618661.209999999</v>
      </c>
      <c r="G23" s="167"/>
      <c r="H23" s="159">
        <v>0</v>
      </c>
      <c r="I23" s="159"/>
      <c r="J23" s="159">
        <v>0</v>
      </c>
      <c r="K23" s="159"/>
      <c r="L23" s="159">
        <v>0</v>
      </c>
    </row>
    <row r="24" spans="2:12" ht="19.399999999999999" customHeight="1" x14ac:dyDescent="0.6">
      <c r="C24" s="23" t="s">
        <v>309</v>
      </c>
      <c r="D24" s="32"/>
      <c r="E24" s="32"/>
      <c r="F24" s="167">
        <v>7310232.1299999999</v>
      </c>
      <c r="G24" s="167"/>
      <c r="H24" s="167">
        <v>3379364</v>
      </c>
      <c r="I24" s="146"/>
      <c r="J24" s="167">
        <v>16714748.659999967</v>
      </c>
      <c r="K24" s="167"/>
      <c r="L24" s="147">
        <v>59594220.119999997</v>
      </c>
    </row>
    <row r="25" spans="2:12" ht="20.5" x14ac:dyDescent="0.65">
      <c r="B25" s="31" t="s">
        <v>144</v>
      </c>
      <c r="D25" s="32"/>
      <c r="E25" s="32"/>
      <c r="F25" s="148">
        <f>SUM(F11:F24)</f>
        <v>481481382.45999992</v>
      </c>
      <c r="G25" s="147"/>
      <c r="H25" s="148">
        <f>SUM(H11:H24)</f>
        <v>900375732.51000011</v>
      </c>
      <c r="I25" s="168"/>
      <c r="J25" s="148">
        <f>SUM(J11:J24)</f>
        <v>204757092.56999996</v>
      </c>
      <c r="K25" s="147"/>
      <c r="L25" s="148">
        <f>SUM(L11:L24)</f>
        <v>381484387.44</v>
      </c>
    </row>
    <row r="26" spans="2:12" ht="11.15" customHeight="1" x14ac:dyDescent="0.6">
      <c r="D26" s="32"/>
      <c r="E26" s="32"/>
      <c r="F26" s="147"/>
      <c r="G26" s="147"/>
      <c r="H26" s="147"/>
      <c r="I26" s="146"/>
      <c r="J26" s="147"/>
      <c r="K26" s="147"/>
      <c r="L26" s="147"/>
    </row>
    <row r="27" spans="2:12" ht="20.5" x14ac:dyDescent="0.65">
      <c r="B27" s="31" t="s">
        <v>145</v>
      </c>
      <c r="D27" s="32"/>
      <c r="E27" s="32"/>
      <c r="F27" s="147"/>
      <c r="G27" s="147"/>
      <c r="H27" s="147"/>
      <c r="I27" s="146"/>
      <c r="J27" s="147"/>
      <c r="K27" s="147"/>
      <c r="L27" s="147"/>
    </row>
    <row r="28" spans="2:12" x14ac:dyDescent="0.6">
      <c r="C28" s="23" t="s">
        <v>310</v>
      </c>
      <c r="D28" s="32"/>
      <c r="E28" s="32"/>
      <c r="F28" s="167">
        <v>67284415.5</v>
      </c>
      <c r="G28" s="167"/>
      <c r="H28" s="150">
        <v>117281047.91</v>
      </c>
      <c r="I28" s="146"/>
      <c r="J28" s="159">
        <v>67284415.500000015</v>
      </c>
      <c r="K28" s="150"/>
      <c r="L28" s="150">
        <v>112114839.33</v>
      </c>
    </row>
    <row r="29" spans="2:12" x14ac:dyDescent="0.6">
      <c r="C29" s="23" t="s">
        <v>311</v>
      </c>
      <c r="D29" s="32"/>
      <c r="E29" s="32"/>
      <c r="F29" s="167">
        <v>38411107.170000002</v>
      </c>
      <c r="G29" s="167"/>
      <c r="H29" s="159">
        <v>44429444.770000003</v>
      </c>
      <c r="I29" s="159"/>
      <c r="J29" s="159">
        <v>0</v>
      </c>
      <c r="K29" s="159"/>
      <c r="L29" s="159">
        <v>0</v>
      </c>
    </row>
    <row r="30" spans="2:12" x14ac:dyDescent="0.6">
      <c r="C30" s="23" t="s">
        <v>312</v>
      </c>
      <c r="D30" s="32"/>
      <c r="E30" s="32"/>
      <c r="F30" s="167">
        <v>117218390.75</v>
      </c>
      <c r="G30" s="167"/>
      <c r="H30" s="159">
        <v>75618742.530000001</v>
      </c>
      <c r="I30" s="159"/>
      <c r="J30" s="159">
        <v>0</v>
      </c>
      <c r="K30" s="159"/>
      <c r="L30" s="159">
        <v>0</v>
      </c>
    </row>
    <row r="31" spans="2:12" x14ac:dyDescent="0.6">
      <c r="C31" s="23" t="s">
        <v>313</v>
      </c>
      <c r="D31" s="32"/>
      <c r="E31" s="32"/>
      <c r="F31" s="167">
        <v>9484659.4000000004</v>
      </c>
      <c r="G31" s="167"/>
      <c r="H31" s="159">
        <v>21337473.73</v>
      </c>
      <c r="I31" s="159"/>
      <c r="J31" s="159">
        <v>0</v>
      </c>
      <c r="K31" s="159"/>
      <c r="L31" s="159">
        <v>0</v>
      </c>
    </row>
    <row r="32" spans="2:12" x14ac:dyDescent="0.6">
      <c r="C32" s="23" t="s">
        <v>146</v>
      </c>
      <c r="D32" s="32"/>
      <c r="E32" s="32"/>
      <c r="F32" s="167">
        <v>0</v>
      </c>
      <c r="G32" s="167"/>
      <c r="H32" s="159">
        <v>201933883.97999999</v>
      </c>
      <c r="I32" s="159"/>
      <c r="J32" s="159">
        <v>0</v>
      </c>
      <c r="K32" s="159"/>
      <c r="L32" s="159"/>
    </row>
    <row r="33" spans="2:12" x14ac:dyDescent="0.6">
      <c r="C33" s="23" t="s">
        <v>314</v>
      </c>
      <c r="D33" s="32"/>
      <c r="E33" s="32"/>
      <c r="F33" s="167">
        <v>842973.85</v>
      </c>
      <c r="G33" s="167"/>
      <c r="H33" s="159">
        <v>23354363.280000001</v>
      </c>
      <c r="I33" s="159"/>
      <c r="J33" s="159">
        <v>0</v>
      </c>
      <c r="K33" s="159"/>
      <c r="L33" s="159">
        <v>0</v>
      </c>
    </row>
    <row r="34" spans="2:12" x14ac:dyDescent="0.6">
      <c r="C34" s="23" t="s">
        <v>315</v>
      </c>
      <c r="D34" s="32"/>
      <c r="E34" s="32"/>
      <c r="F34" s="167">
        <v>155204370.90000001</v>
      </c>
      <c r="G34" s="167"/>
      <c r="H34" s="159">
        <v>156466451.05000001</v>
      </c>
      <c r="I34" s="159"/>
      <c r="J34" s="159">
        <v>84944067.239999995</v>
      </c>
      <c r="K34" s="159"/>
      <c r="L34" s="159">
        <v>96183960.859999999</v>
      </c>
    </row>
    <row r="35" spans="2:12" x14ac:dyDescent="0.6">
      <c r="C35" s="23" t="s">
        <v>291</v>
      </c>
      <c r="D35" s="32"/>
      <c r="E35" s="32"/>
      <c r="F35" s="167">
        <v>0</v>
      </c>
      <c r="G35" s="167"/>
      <c r="H35" s="159">
        <v>7403630.71</v>
      </c>
      <c r="I35" s="159"/>
      <c r="J35" s="159">
        <v>0</v>
      </c>
      <c r="K35" s="159"/>
      <c r="L35" s="159">
        <v>0</v>
      </c>
    </row>
    <row r="36" spans="2:12" x14ac:dyDescent="0.6">
      <c r="C36" s="23" t="s">
        <v>327</v>
      </c>
      <c r="D36" s="32"/>
      <c r="E36" s="32"/>
      <c r="F36" s="167">
        <f>26773112.13-17951162.57</f>
        <v>8821949.5599999987</v>
      </c>
      <c r="G36" s="167"/>
      <c r="H36" s="159">
        <v>0</v>
      </c>
      <c r="I36" s="159"/>
      <c r="J36" s="159">
        <v>26773112.129999999</v>
      </c>
      <c r="K36" s="159"/>
      <c r="L36" s="159">
        <v>0</v>
      </c>
    </row>
    <row r="37" spans="2:12" x14ac:dyDescent="0.6">
      <c r="C37" s="23" t="s">
        <v>316</v>
      </c>
      <c r="D37" s="32"/>
      <c r="E37" s="32"/>
      <c r="F37" s="167">
        <v>0</v>
      </c>
      <c r="G37" s="167"/>
      <c r="H37" s="159">
        <f>1977558.79-703054.49</f>
        <v>1274504.3</v>
      </c>
      <c r="I37" s="159"/>
      <c r="J37" s="159">
        <v>1777.8000000000002</v>
      </c>
      <c r="K37" s="159"/>
      <c r="L37" s="159">
        <v>0</v>
      </c>
    </row>
    <row r="38" spans="2:12" hidden="1" x14ac:dyDescent="0.6">
      <c r="C38" s="23" t="s">
        <v>317</v>
      </c>
      <c r="D38" s="32"/>
      <c r="E38" s="32"/>
      <c r="F38" s="167">
        <v>0</v>
      </c>
      <c r="G38" s="167"/>
      <c r="H38" s="159">
        <v>0</v>
      </c>
      <c r="I38" s="159"/>
      <c r="J38" s="159">
        <v>0</v>
      </c>
      <c r="K38" s="159"/>
      <c r="L38" s="159">
        <v>0</v>
      </c>
    </row>
    <row r="39" spans="2:12" x14ac:dyDescent="0.6">
      <c r="C39" s="23" t="s">
        <v>299</v>
      </c>
      <c r="D39" s="32"/>
      <c r="E39" s="32"/>
      <c r="F39" s="167">
        <v>81686642</v>
      </c>
      <c r="G39" s="167"/>
      <c r="H39" s="159">
        <v>0</v>
      </c>
      <c r="I39" s="159"/>
      <c r="J39" s="159">
        <v>0</v>
      </c>
      <c r="K39" s="159"/>
      <c r="L39" s="159">
        <v>0</v>
      </c>
    </row>
    <row r="40" spans="2:12" x14ac:dyDescent="0.6">
      <c r="C40" s="23" t="s">
        <v>318</v>
      </c>
      <c r="D40" s="32"/>
      <c r="E40" s="32"/>
      <c r="F40" s="167">
        <v>0</v>
      </c>
      <c r="G40" s="167"/>
      <c r="H40" s="159">
        <v>5456397.7199999997</v>
      </c>
      <c r="I40" s="159"/>
      <c r="J40" s="159">
        <v>0</v>
      </c>
      <c r="K40" s="159"/>
      <c r="L40" s="159">
        <v>0</v>
      </c>
    </row>
    <row r="41" spans="2:12" x14ac:dyDescent="0.6">
      <c r="C41" s="23" t="s">
        <v>336</v>
      </c>
      <c r="D41" s="32"/>
      <c r="E41" s="32"/>
      <c r="F41" s="159">
        <v>5000000</v>
      </c>
      <c r="G41" s="167"/>
      <c r="H41" s="159">
        <v>10000000</v>
      </c>
      <c r="I41" s="159"/>
      <c r="J41" s="159">
        <v>66500000</v>
      </c>
      <c r="K41" s="159"/>
      <c r="L41" s="159">
        <v>10000000</v>
      </c>
    </row>
    <row r="42" spans="2:12" hidden="1" x14ac:dyDescent="0.6">
      <c r="C42" s="23" t="s">
        <v>319</v>
      </c>
      <c r="D42" s="32"/>
      <c r="E42" s="32"/>
      <c r="F42" s="159">
        <v>0</v>
      </c>
      <c r="G42" s="167"/>
      <c r="H42" s="159">
        <v>0</v>
      </c>
      <c r="I42" s="159"/>
      <c r="J42" s="159">
        <v>0</v>
      </c>
      <c r="K42" s="159"/>
      <c r="L42" s="159">
        <v>0</v>
      </c>
    </row>
    <row r="43" spans="2:12" x14ac:dyDescent="0.6">
      <c r="C43" s="23" t="s">
        <v>147</v>
      </c>
      <c r="D43" s="32"/>
      <c r="E43" s="32"/>
      <c r="F43" s="167">
        <v>995954.19</v>
      </c>
      <c r="G43" s="167"/>
      <c r="H43" s="159">
        <v>0</v>
      </c>
      <c r="I43" s="159"/>
      <c r="J43" s="159">
        <v>10588180.17</v>
      </c>
      <c r="K43" s="159"/>
      <c r="L43" s="159">
        <v>0</v>
      </c>
    </row>
    <row r="44" spans="2:12" x14ac:dyDescent="0.6">
      <c r="C44" s="84" t="s">
        <v>320</v>
      </c>
      <c r="D44" s="32"/>
      <c r="E44" s="32"/>
      <c r="F44" s="169">
        <v>54760298.899999999</v>
      </c>
      <c r="G44" s="167"/>
      <c r="H44" s="159">
        <v>62355377.759999998</v>
      </c>
      <c r="I44" s="159"/>
      <c r="J44" s="159">
        <v>17868187.010000002</v>
      </c>
      <c r="K44" s="159"/>
      <c r="L44" s="159">
        <v>22014919.780000001</v>
      </c>
    </row>
    <row r="45" spans="2:12" ht="20.5" x14ac:dyDescent="0.65">
      <c r="B45" s="31" t="s">
        <v>148</v>
      </c>
      <c r="D45" s="32"/>
      <c r="E45" s="32"/>
      <c r="F45" s="148">
        <f>SUM(F28:F44)</f>
        <v>539710762.22000003</v>
      </c>
      <c r="G45" s="147"/>
      <c r="H45" s="148">
        <f>SUM(H28:H44)</f>
        <v>726911317.74000001</v>
      </c>
      <c r="I45" s="168">
        <v>0</v>
      </c>
      <c r="J45" s="148">
        <f>SUM(J28:J44)</f>
        <v>273959739.85000002</v>
      </c>
      <c r="K45" s="147"/>
      <c r="L45" s="148">
        <f>SUM(L28:L44)</f>
        <v>240313719.97</v>
      </c>
    </row>
    <row r="46" spans="2:12" ht="9.65" customHeight="1" x14ac:dyDescent="0.6">
      <c r="D46" s="32"/>
      <c r="E46" s="32"/>
      <c r="F46" s="167"/>
      <c r="G46" s="167"/>
      <c r="H46" s="167"/>
      <c r="I46" s="170"/>
      <c r="J46" s="167"/>
      <c r="K46" s="147"/>
      <c r="L46" s="147"/>
    </row>
    <row r="47" spans="2:12" ht="20.5" x14ac:dyDescent="0.65">
      <c r="B47" s="31" t="s">
        <v>149</v>
      </c>
      <c r="D47" s="32"/>
      <c r="E47" s="32"/>
      <c r="F47" s="171">
        <v>-1250216.18</v>
      </c>
      <c r="G47" s="150"/>
      <c r="H47" s="171">
        <v>45830137.159999996</v>
      </c>
      <c r="I47" s="165"/>
      <c r="J47" s="172">
        <v>0</v>
      </c>
      <c r="K47" s="159"/>
      <c r="L47" s="172">
        <v>0</v>
      </c>
    </row>
    <row r="48" spans="2:12" x14ac:dyDescent="0.6">
      <c r="C48" s="23" t="s">
        <v>321</v>
      </c>
      <c r="D48" s="32"/>
      <c r="E48" s="32"/>
      <c r="F48" s="147">
        <f>F25-F45+F47</f>
        <v>-59479595.940000109</v>
      </c>
      <c r="G48" s="147"/>
      <c r="H48" s="147">
        <f>H25-H45+H47</f>
        <v>219294551.9300001</v>
      </c>
      <c r="I48" s="167"/>
      <c r="J48" s="147">
        <f>J25-J45</f>
        <v>-69202647.280000061</v>
      </c>
      <c r="K48" s="167"/>
      <c r="L48" s="147">
        <f>L25-L45</f>
        <v>141170667.47</v>
      </c>
    </row>
    <row r="49" spans="2:12" x14ac:dyDescent="0.6">
      <c r="C49" s="23" t="s">
        <v>322</v>
      </c>
      <c r="D49" s="32">
        <v>36.200000000000003</v>
      </c>
      <c r="E49" s="32"/>
      <c r="F49" s="147">
        <v>19082512.899999999</v>
      </c>
      <c r="G49" s="167"/>
      <c r="H49" s="163">
        <v>-9235601.7799999993</v>
      </c>
      <c r="I49" s="146"/>
      <c r="J49" s="172">
        <v>0</v>
      </c>
      <c r="K49" s="159"/>
      <c r="L49" s="172">
        <v>0</v>
      </c>
    </row>
    <row r="50" spans="2:12" ht="21" thickBot="1" x14ac:dyDescent="0.7">
      <c r="B50" s="31" t="s">
        <v>296</v>
      </c>
      <c r="D50" s="32"/>
      <c r="E50" s="32"/>
      <c r="F50" s="173">
        <f>F48+F49</f>
        <v>-40397083.040000111</v>
      </c>
      <c r="G50" s="174"/>
      <c r="H50" s="173">
        <f>H48+H49</f>
        <v>210058950.1500001</v>
      </c>
      <c r="I50" s="168"/>
      <c r="J50" s="173">
        <f>SUM(J48:J49)</f>
        <v>-69202647.280000061</v>
      </c>
      <c r="K50" s="119"/>
      <c r="L50" s="175">
        <f>SUM(L48:L49)</f>
        <v>141170667.47</v>
      </c>
    </row>
    <row r="51" spans="2:12" ht="21" hidden="1" thickTop="1" x14ac:dyDescent="0.65">
      <c r="D51" s="32"/>
      <c r="E51" s="32"/>
      <c r="F51" s="3"/>
      <c r="G51" s="8"/>
      <c r="H51" s="3"/>
      <c r="I51" s="6"/>
      <c r="J51" s="3"/>
      <c r="K51" s="43"/>
      <c r="L51" s="9"/>
    </row>
    <row r="52" spans="2:12" ht="21" thickTop="1" x14ac:dyDescent="0.65">
      <c r="B52" s="38" t="s">
        <v>295</v>
      </c>
      <c r="D52" s="32"/>
      <c r="E52" s="32"/>
      <c r="F52" s="3"/>
      <c r="G52" s="8"/>
      <c r="H52" s="3"/>
      <c r="I52" s="6"/>
      <c r="J52" s="3"/>
      <c r="K52" s="43"/>
      <c r="L52" s="9"/>
    </row>
    <row r="53" spans="2:12" x14ac:dyDescent="0.6">
      <c r="B53" s="270" t="s">
        <v>55</v>
      </c>
      <c r="C53" s="270"/>
      <c r="D53" s="270"/>
      <c r="E53" s="270"/>
      <c r="F53" s="270"/>
      <c r="G53" s="270"/>
      <c r="H53" s="270"/>
      <c r="I53" s="270"/>
      <c r="J53" s="270"/>
      <c r="K53" s="270"/>
      <c r="L53" s="270"/>
    </row>
    <row r="54" spans="2:12" x14ac:dyDescent="0.6">
      <c r="B54" s="270" t="s">
        <v>150</v>
      </c>
      <c r="C54" s="270"/>
      <c r="D54" s="270"/>
      <c r="E54" s="270"/>
      <c r="F54" s="270"/>
      <c r="G54" s="270"/>
      <c r="H54" s="270"/>
      <c r="I54" s="270"/>
      <c r="J54" s="270"/>
      <c r="K54" s="270"/>
      <c r="L54" s="270"/>
    </row>
    <row r="55" spans="2:12" ht="11.4" hidden="1" customHeight="1" x14ac:dyDescent="0.65">
      <c r="D55" s="32"/>
      <c r="E55" s="32"/>
      <c r="F55" s="3"/>
      <c r="G55" s="8"/>
      <c r="H55" s="3"/>
      <c r="I55" s="6"/>
      <c r="J55" s="3"/>
      <c r="K55" s="43"/>
      <c r="L55" s="9"/>
    </row>
    <row r="56" spans="2:12" ht="19.399999999999999" customHeight="1" x14ac:dyDescent="0.6">
      <c r="B56" s="269" t="s">
        <v>331</v>
      </c>
      <c r="C56" s="270"/>
      <c r="D56" s="270"/>
      <c r="E56" s="270"/>
      <c r="F56" s="270"/>
      <c r="G56" s="270"/>
      <c r="H56" s="270"/>
      <c r="I56" s="270"/>
      <c r="J56" s="270"/>
      <c r="K56" s="270"/>
      <c r="L56" s="270"/>
    </row>
    <row r="57" spans="2:12" ht="19.399999999999999" customHeight="1" x14ac:dyDescent="0.6">
      <c r="B57" s="264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2:12" ht="20.5" x14ac:dyDescent="0.65">
      <c r="B58" s="265" t="s">
        <v>0</v>
      </c>
      <c r="C58" s="265"/>
      <c r="D58" s="265"/>
      <c r="E58" s="265"/>
      <c r="F58" s="265"/>
      <c r="G58" s="265"/>
      <c r="H58" s="265"/>
      <c r="I58" s="265"/>
      <c r="J58" s="265"/>
      <c r="K58" s="265"/>
      <c r="L58" s="265"/>
    </row>
    <row r="59" spans="2:12" ht="20.5" x14ac:dyDescent="0.6">
      <c r="B59" s="278" t="s">
        <v>334</v>
      </c>
      <c r="C59" s="278"/>
      <c r="D59" s="278"/>
      <c r="E59" s="278"/>
      <c r="F59" s="278"/>
      <c r="G59" s="278"/>
      <c r="H59" s="278"/>
      <c r="I59" s="278"/>
      <c r="J59" s="278"/>
      <c r="K59" s="278"/>
      <c r="L59" s="278"/>
    </row>
    <row r="60" spans="2:12" ht="20.5" x14ac:dyDescent="0.65">
      <c r="B60" s="273" t="s">
        <v>284</v>
      </c>
      <c r="C60" s="273"/>
      <c r="D60" s="273"/>
      <c r="E60" s="273"/>
      <c r="F60" s="273"/>
      <c r="G60" s="273"/>
      <c r="H60" s="273"/>
      <c r="I60" s="273"/>
      <c r="J60" s="273"/>
      <c r="K60" s="273"/>
      <c r="L60" s="273"/>
    </row>
    <row r="61" spans="2:12" ht="20.5" x14ac:dyDescent="0.65"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</row>
    <row r="62" spans="2:12" ht="20.5" x14ac:dyDescent="0.65">
      <c r="F62" s="268" t="s">
        <v>286</v>
      </c>
      <c r="G62" s="268"/>
      <c r="H62" s="268"/>
      <c r="I62" s="268"/>
      <c r="J62" s="268"/>
      <c r="K62" s="268"/>
      <c r="L62" s="268"/>
    </row>
    <row r="63" spans="2:12" ht="20.5" x14ac:dyDescent="0.65">
      <c r="F63" s="266" t="s">
        <v>2</v>
      </c>
      <c r="G63" s="266"/>
      <c r="H63" s="266"/>
      <c r="J63" s="266" t="s">
        <v>3</v>
      </c>
      <c r="K63" s="266"/>
      <c r="L63" s="266"/>
    </row>
    <row r="64" spans="2:12" ht="20.5" x14ac:dyDescent="0.65">
      <c r="F64" s="268" t="s">
        <v>285</v>
      </c>
      <c r="G64" s="268"/>
      <c r="H64" s="268"/>
      <c r="I64" s="268"/>
      <c r="J64" s="268"/>
      <c r="K64" s="268"/>
      <c r="L64" s="268"/>
    </row>
    <row r="65" spans="2:12" ht="20.5" x14ac:dyDescent="0.65">
      <c r="D65" s="22" t="s">
        <v>4</v>
      </c>
      <c r="E65" s="24"/>
      <c r="F65" s="25">
        <v>2567</v>
      </c>
      <c r="G65" s="26"/>
      <c r="H65" s="25">
        <v>2566</v>
      </c>
      <c r="I65" s="24"/>
      <c r="J65" s="28">
        <v>2567</v>
      </c>
      <c r="K65" s="24"/>
      <c r="L65" s="25">
        <v>2566</v>
      </c>
    </row>
    <row r="66" spans="2:12" x14ac:dyDescent="0.6">
      <c r="D66" s="32"/>
      <c r="E66" s="32"/>
      <c r="F66" s="10"/>
      <c r="G66" s="10"/>
      <c r="H66" s="10"/>
      <c r="I66" s="7"/>
      <c r="J66" s="10"/>
      <c r="K66" s="43"/>
      <c r="L66" s="11"/>
    </row>
    <row r="67" spans="2:12" ht="21" customHeight="1" thickBot="1" x14ac:dyDescent="0.7">
      <c r="B67" s="31" t="s">
        <v>296</v>
      </c>
      <c r="D67" s="32"/>
      <c r="E67" s="32"/>
      <c r="F67" s="176">
        <f>F50</f>
        <v>-40397083.040000111</v>
      </c>
      <c r="G67" s="177"/>
      <c r="H67" s="176">
        <f>H50</f>
        <v>210058950.1500001</v>
      </c>
      <c r="I67" s="170"/>
      <c r="J67" s="176">
        <f>J50</f>
        <v>-69202647.280000061</v>
      </c>
      <c r="K67" s="119"/>
      <c r="L67" s="176">
        <f>L50</f>
        <v>141170667.47</v>
      </c>
    </row>
    <row r="68" spans="2:12" ht="21" customHeight="1" thickTop="1" x14ac:dyDescent="0.6">
      <c r="D68" s="32"/>
      <c r="E68" s="32"/>
      <c r="F68" s="177"/>
      <c r="G68" s="177"/>
      <c r="H68" s="177"/>
      <c r="I68" s="170"/>
      <c r="J68" s="177"/>
      <c r="K68" s="119"/>
      <c r="L68" s="178"/>
    </row>
    <row r="69" spans="2:12" ht="20.5" x14ac:dyDescent="0.65">
      <c r="B69" s="31" t="s">
        <v>151</v>
      </c>
      <c r="D69" s="32"/>
      <c r="E69" s="32"/>
      <c r="F69" s="119"/>
      <c r="G69" s="119"/>
      <c r="H69" s="119"/>
      <c r="I69" s="146"/>
      <c r="J69" s="119"/>
      <c r="K69" s="119"/>
      <c r="L69" s="119"/>
    </row>
    <row r="70" spans="2:12" ht="20.5" x14ac:dyDescent="0.65">
      <c r="B70" s="287" t="s">
        <v>345</v>
      </c>
      <c r="C70" s="288"/>
      <c r="D70" s="286"/>
      <c r="E70" s="286"/>
      <c r="F70" s="289"/>
      <c r="G70" s="289"/>
      <c r="H70" s="289"/>
      <c r="I70" s="290"/>
      <c r="J70" s="289"/>
      <c r="K70" s="289"/>
      <c r="L70" s="289"/>
    </row>
    <row r="71" spans="2:12" x14ac:dyDescent="0.6">
      <c r="B71" s="288"/>
      <c r="C71" s="291" t="s">
        <v>346</v>
      </c>
      <c r="D71" s="286"/>
      <c r="E71" s="286"/>
      <c r="F71" s="292"/>
      <c r="G71" s="167"/>
      <c r="H71" s="167"/>
      <c r="I71" s="290"/>
      <c r="J71" s="292"/>
      <c r="K71" s="290"/>
      <c r="L71" s="290"/>
    </row>
    <row r="72" spans="2:12" x14ac:dyDescent="0.6">
      <c r="B72" s="291"/>
      <c r="C72" s="293" t="s">
        <v>324</v>
      </c>
      <c r="D72" s="286"/>
      <c r="E72" s="286"/>
      <c r="F72" s="292">
        <v>433774.58</v>
      </c>
      <c r="G72" s="167"/>
      <c r="H72" s="167">
        <v>641524.73</v>
      </c>
      <c r="I72" s="290"/>
      <c r="J72" s="292">
        <v>0</v>
      </c>
      <c r="K72" s="290"/>
      <c r="L72" s="290">
        <v>0</v>
      </c>
    </row>
    <row r="73" spans="2:12" ht="20.5" x14ac:dyDescent="0.65">
      <c r="B73" s="31" t="s">
        <v>152</v>
      </c>
      <c r="D73" s="32"/>
      <c r="E73" s="32"/>
      <c r="F73" s="147"/>
      <c r="G73" s="147"/>
      <c r="H73" s="147"/>
      <c r="I73" s="146"/>
      <c r="J73" s="147"/>
      <c r="K73" s="146"/>
      <c r="L73" s="146"/>
    </row>
    <row r="74" spans="2:12" hidden="1" x14ac:dyDescent="0.6">
      <c r="C74" s="85" t="s">
        <v>323</v>
      </c>
      <c r="D74" s="32"/>
      <c r="E74" s="32"/>
      <c r="F74" s="147"/>
      <c r="G74" s="147"/>
      <c r="H74" s="147"/>
      <c r="I74" s="146"/>
      <c r="J74" s="147"/>
      <c r="K74" s="146"/>
      <c r="L74" s="146"/>
    </row>
    <row r="75" spans="2:12" hidden="1" x14ac:dyDescent="0.6">
      <c r="C75" s="197" t="s">
        <v>324</v>
      </c>
      <c r="D75" s="32"/>
      <c r="E75" s="32"/>
      <c r="F75" s="147">
        <v>0</v>
      </c>
      <c r="G75" s="147"/>
      <c r="H75" s="147">
        <v>0</v>
      </c>
      <c r="I75" s="159"/>
      <c r="J75" s="147">
        <v>0</v>
      </c>
      <c r="K75" s="159"/>
      <c r="L75" s="147">
        <v>0</v>
      </c>
    </row>
    <row r="76" spans="2:12" x14ac:dyDescent="0.6">
      <c r="C76" s="291" t="s">
        <v>347</v>
      </c>
      <c r="D76" s="32"/>
      <c r="E76" s="32"/>
      <c r="F76" s="147">
        <v>179220.58</v>
      </c>
      <c r="G76" s="147"/>
      <c r="H76" s="147">
        <v>-6213684.2000000002</v>
      </c>
      <c r="I76" s="159"/>
      <c r="J76" s="147">
        <v>0</v>
      </c>
      <c r="K76" s="159"/>
      <c r="L76" s="147">
        <v>0</v>
      </c>
    </row>
    <row r="77" spans="2:12" x14ac:dyDescent="0.6">
      <c r="C77" s="84" t="s">
        <v>348</v>
      </c>
      <c r="D77" s="32"/>
      <c r="E77" s="32"/>
      <c r="F77" s="148">
        <f>SUM(F72:F76)</f>
        <v>612995.16</v>
      </c>
      <c r="G77" s="147"/>
      <c r="H77" s="148">
        <f>SUM(H72:H76)</f>
        <v>-5572159.4700000007</v>
      </c>
      <c r="I77" s="159"/>
      <c r="J77" s="148">
        <f>SUM(J75:J76)</f>
        <v>0</v>
      </c>
      <c r="K77" s="159"/>
      <c r="L77" s="148">
        <f>SUM(L75:L76)</f>
        <v>0</v>
      </c>
    </row>
    <row r="78" spans="2:12" ht="21" thickBot="1" x14ac:dyDescent="0.7">
      <c r="B78" s="31" t="s">
        <v>297</v>
      </c>
      <c r="D78" s="32"/>
      <c r="E78" s="32"/>
      <c r="F78" s="157">
        <f>F67+F77</f>
        <v>-39784087.880000114</v>
      </c>
      <c r="G78" s="179"/>
      <c r="H78" s="157">
        <f>H67+H77</f>
        <v>204486790.6800001</v>
      </c>
      <c r="I78" s="146"/>
      <c r="J78" s="157">
        <f>J67+J77</f>
        <v>-69202647.280000061</v>
      </c>
      <c r="K78" s="147"/>
      <c r="L78" s="157">
        <f>L67+L77</f>
        <v>141170667.47</v>
      </c>
    </row>
    <row r="79" spans="2:12" ht="8.9" customHeight="1" thickTop="1" x14ac:dyDescent="0.6">
      <c r="D79" s="32"/>
      <c r="E79" s="32"/>
      <c r="F79" s="180"/>
      <c r="G79" s="180"/>
      <c r="H79" s="180"/>
      <c r="I79" s="146"/>
      <c r="J79" s="180"/>
      <c r="K79" s="147"/>
      <c r="L79" s="180"/>
    </row>
    <row r="80" spans="2:12" ht="20.5" x14ac:dyDescent="0.65">
      <c r="B80" s="31" t="s">
        <v>279</v>
      </c>
      <c r="D80" s="32"/>
      <c r="E80" s="32"/>
      <c r="F80" s="119"/>
      <c r="G80" s="119"/>
      <c r="H80" s="119"/>
      <c r="I80" s="146"/>
      <c r="J80" s="119"/>
      <c r="K80" s="146"/>
      <c r="L80" s="119"/>
    </row>
    <row r="81" spans="2:12" x14ac:dyDescent="0.6">
      <c r="C81" s="23" t="s">
        <v>153</v>
      </c>
      <c r="D81" s="32"/>
      <c r="E81" s="32"/>
      <c r="F81" s="147">
        <f>+F83-F82</f>
        <v>-53468648.210000113</v>
      </c>
      <c r="G81" s="178"/>
      <c r="H81" s="147">
        <f>+H83-H82</f>
        <v>202462091.31000009</v>
      </c>
      <c r="I81" s="170"/>
      <c r="J81" s="147">
        <f>+J83-J82</f>
        <v>-69202647.280000061</v>
      </c>
      <c r="K81" s="170"/>
      <c r="L81" s="163">
        <f>+L83-L82</f>
        <v>141170667.47</v>
      </c>
    </row>
    <row r="82" spans="2:12" x14ac:dyDescent="0.6">
      <c r="C82" s="23" t="s">
        <v>154</v>
      </c>
      <c r="D82" s="32"/>
      <c r="E82" s="32"/>
      <c r="F82" s="147">
        <v>13071565.17</v>
      </c>
      <c r="G82" s="147"/>
      <c r="H82" s="147">
        <v>7596858.8399999999</v>
      </c>
      <c r="I82" s="170"/>
      <c r="J82" s="172">
        <v>0</v>
      </c>
      <c r="K82" s="159"/>
      <c r="L82" s="172">
        <v>0</v>
      </c>
    </row>
    <row r="83" spans="2:12" ht="20.5" thickBot="1" x14ac:dyDescent="0.65">
      <c r="D83" s="32"/>
      <c r="E83" s="32"/>
      <c r="F83" s="157">
        <f>F67</f>
        <v>-40397083.040000111</v>
      </c>
      <c r="G83" s="147"/>
      <c r="H83" s="157">
        <f>H67</f>
        <v>210058950.1500001</v>
      </c>
      <c r="I83" s="170"/>
      <c r="J83" s="157">
        <f>J67</f>
        <v>-69202647.280000061</v>
      </c>
      <c r="K83" s="170"/>
      <c r="L83" s="157">
        <f>L67</f>
        <v>141170667.47</v>
      </c>
    </row>
    <row r="84" spans="2:12" ht="21" thickTop="1" x14ac:dyDescent="0.65">
      <c r="B84" s="31" t="s">
        <v>155</v>
      </c>
      <c r="D84" s="32"/>
      <c r="E84" s="32"/>
      <c r="F84" s="119"/>
      <c r="G84" s="119"/>
      <c r="H84" s="119"/>
      <c r="I84" s="146"/>
      <c r="J84" s="145"/>
      <c r="K84" s="146"/>
      <c r="L84" s="119"/>
    </row>
    <row r="85" spans="2:12" x14ac:dyDescent="0.6">
      <c r="C85" s="23" t="s">
        <v>153</v>
      </c>
      <c r="D85" s="32"/>
      <c r="E85" s="32"/>
      <c r="F85" s="147">
        <f>+F87-F86</f>
        <v>-52909132.470000118</v>
      </c>
      <c r="G85" s="147"/>
      <c r="H85" s="147">
        <f>+H87-H86</f>
        <v>198552664.22000009</v>
      </c>
      <c r="I85" s="170"/>
      <c r="J85" s="147">
        <f>+J87-J86</f>
        <v>-69202647.280000061</v>
      </c>
      <c r="K85" s="170"/>
      <c r="L85" s="163">
        <f>+L87-L86</f>
        <v>141170667.47</v>
      </c>
    </row>
    <row r="86" spans="2:12" x14ac:dyDescent="0.6">
      <c r="C86" s="23" t="s">
        <v>154</v>
      </c>
      <c r="D86" s="32"/>
      <c r="E86" s="32"/>
      <c r="F86" s="147">
        <v>13125044.59</v>
      </c>
      <c r="G86" s="147"/>
      <c r="H86" s="147">
        <v>5934126.46</v>
      </c>
      <c r="I86" s="178"/>
      <c r="J86" s="172">
        <v>0</v>
      </c>
      <c r="K86" s="159"/>
      <c r="L86" s="172">
        <v>0</v>
      </c>
    </row>
    <row r="87" spans="2:12" ht="20.5" thickBot="1" x14ac:dyDescent="0.65">
      <c r="D87" s="32"/>
      <c r="E87" s="32"/>
      <c r="F87" s="157">
        <f>F78</f>
        <v>-39784087.880000114</v>
      </c>
      <c r="G87" s="147"/>
      <c r="H87" s="157">
        <f>H78</f>
        <v>204486790.6800001</v>
      </c>
      <c r="I87" s="146"/>
      <c r="J87" s="157">
        <f>J78</f>
        <v>-69202647.280000061</v>
      </c>
      <c r="K87" s="146"/>
      <c r="L87" s="157">
        <f>L78</f>
        <v>141170667.47</v>
      </c>
    </row>
    <row r="88" spans="2:12" ht="5.9" customHeight="1" thickTop="1" x14ac:dyDescent="0.6">
      <c r="D88" s="32"/>
      <c r="E88" s="32"/>
      <c r="F88" s="86"/>
      <c r="G88" s="86"/>
      <c r="H88" s="86"/>
      <c r="I88" s="32"/>
      <c r="J88" s="87"/>
      <c r="K88" s="86"/>
      <c r="L88" s="86"/>
    </row>
    <row r="89" spans="2:12" ht="20.5" x14ac:dyDescent="0.65">
      <c r="B89" s="88" t="s">
        <v>156</v>
      </c>
      <c r="F89" s="32"/>
      <c r="G89" s="32"/>
      <c r="H89" s="86"/>
      <c r="I89" s="86"/>
      <c r="J89" s="86"/>
      <c r="K89" s="32"/>
      <c r="L89" s="87"/>
    </row>
    <row r="90" spans="2:12" ht="20.5" thickBot="1" x14ac:dyDescent="0.65">
      <c r="C90" s="89" t="s">
        <v>325</v>
      </c>
      <c r="D90" s="32"/>
      <c r="E90" s="32"/>
      <c r="F90" s="90">
        <f>(F83/F91)</f>
        <v>-5.0033488582637469E-3</v>
      </c>
      <c r="G90" s="91"/>
      <c r="H90" s="90">
        <f>(H83/H91)</f>
        <v>4.452300604618737E-2</v>
      </c>
      <c r="I90" s="92"/>
      <c r="J90" s="90">
        <f>(J83/J91)</f>
        <v>-8.5710395545398731E-3</v>
      </c>
      <c r="K90" s="91"/>
      <c r="L90" s="90">
        <f>(L83/L91)</f>
        <v>2.9921802793086639E-2</v>
      </c>
    </row>
    <row r="91" spans="2:12" ht="21" thickTop="1" thickBot="1" x14ac:dyDescent="0.65">
      <c r="C91" s="93" t="s">
        <v>326</v>
      </c>
      <c r="D91" s="32"/>
      <c r="F91" s="94">
        <v>8074008865.7377043</v>
      </c>
      <c r="G91" s="12"/>
      <c r="H91" s="94">
        <v>4717986695.0602732</v>
      </c>
      <c r="J91" s="94">
        <v>8074008624</v>
      </c>
      <c r="L91" s="94">
        <v>4717986695.0602703</v>
      </c>
    </row>
    <row r="92" spans="2:12" ht="10.4" customHeight="1" thickTop="1" x14ac:dyDescent="0.6"/>
    <row r="93" spans="2:12" ht="20.9" hidden="1" customHeight="1" thickTop="1" x14ac:dyDescent="0.6"/>
    <row r="94" spans="2:12" ht="20.9" hidden="1" customHeight="1" x14ac:dyDescent="0.6">
      <c r="D94" s="32">
        <v>24</v>
      </c>
      <c r="F94" s="95"/>
      <c r="G94" s="91"/>
      <c r="H94" s="95"/>
      <c r="I94" s="92"/>
      <c r="J94" s="96"/>
      <c r="K94" s="91"/>
      <c r="L94" s="95"/>
    </row>
    <row r="95" spans="2:12" ht="20.9" hidden="1" customHeight="1" x14ac:dyDescent="0.6">
      <c r="D95" s="32">
        <v>24</v>
      </c>
      <c r="F95" s="12"/>
      <c r="G95" s="12"/>
      <c r="H95" s="12"/>
      <c r="J95" s="12"/>
      <c r="L95" s="13"/>
    </row>
    <row r="97" spans="2:12" x14ac:dyDescent="0.6">
      <c r="B97" s="38" t="s">
        <v>295</v>
      </c>
    </row>
    <row r="111" spans="2:12" x14ac:dyDescent="0.6">
      <c r="B111" s="270" t="s">
        <v>55</v>
      </c>
      <c r="C111" s="270"/>
      <c r="D111" s="270"/>
      <c r="E111" s="270"/>
      <c r="F111" s="270"/>
      <c r="G111" s="270"/>
      <c r="H111" s="270"/>
      <c r="I111" s="270"/>
      <c r="J111" s="270"/>
      <c r="K111" s="270"/>
      <c r="L111" s="270"/>
    </row>
    <row r="112" spans="2:12" x14ac:dyDescent="0.6">
      <c r="B112" s="270" t="s">
        <v>150</v>
      </c>
      <c r="C112" s="270"/>
      <c r="D112" s="270"/>
      <c r="E112" s="270"/>
      <c r="F112" s="270"/>
      <c r="G112" s="270"/>
      <c r="H112" s="270"/>
      <c r="I112" s="270"/>
      <c r="J112" s="270"/>
      <c r="K112" s="270"/>
      <c r="L112" s="270"/>
    </row>
    <row r="113" spans="2:12" ht="20.149999999999999" customHeight="1" x14ac:dyDescent="0.6">
      <c r="D113" s="32"/>
      <c r="E113" s="32"/>
      <c r="F113" s="32"/>
      <c r="G113" s="32"/>
      <c r="H113" s="32"/>
      <c r="I113" s="32"/>
      <c r="J113" s="32"/>
      <c r="K113" s="32"/>
      <c r="L113" s="32"/>
    </row>
    <row r="114" spans="2:12" x14ac:dyDescent="0.6">
      <c r="B114" s="269" t="s">
        <v>332</v>
      </c>
      <c r="C114" s="270"/>
      <c r="D114" s="270"/>
      <c r="E114" s="270"/>
      <c r="F114" s="270"/>
      <c r="G114" s="270"/>
      <c r="H114" s="270"/>
      <c r="I114" s="270"/>
      <c r="J114" s="270"/>
      <c r="K114" s="270"/>
      <c r="L114" s="270"/>
    </row>
    <row r="118" spans="2:12" x14ac:dyDescent="0.6">
      <c r="C118" s="127"/>
    </row>
    <row r="119" spans="2:12" x14ac:dyDescent="0.6">
      <c r="C119" s="127"/>
    </row>
    <row r="120" spans="2:12" x14ac:dyDescent="0.6">
      <c r="C120" s="127"/>
    </row>
    <row r="121" spans="2:12" x14ac:dyDescent="0.6">
      <c r="C121" s="127"/>
    </row>
    <row r="122" spans="2:12" x14ac:dyDescent="0.6">
      <c r="C122" s="127"/>
    </row>
    <row r="123" spans="2:12" x14ac:dyDescent="0.6">
      <c r="C123" s="127"/>
    </row>
    <row r="124" spans="2:12" x14ac:dyDescent="0.6">
      <c r="C124" s="127"/>
    </row>
    <row r="125" spans="2:12" x14ac:dyDescent="0.6">
      <c r="C125" s="127"/>
    </row>
    <row r="126" spans="2:12" x14ac:dyDescent="0.6">
      <c r="C126" s="127"/>
    </row>
    <row r="127" spans="2:12" x14ac:dyDescent="0.6">
      <c r="C127" s="127"/>
    </row>
  </sheetData>
  <mergeCells count="21">
    <mergeCell ref="F64:L64"/>
    <mergeCell ref="B56:L56"/>
    <mergeCell ref="B114:L114"/>
    <mergeCell ref="B111:L111"/>
    <mergeCell ref="B112:L112"/>
    <mergeCell ref="B58:L58"/>
    <mergeCell ref="B59:L59"/>
    <mergeCell ref="B60:L60"/>
    <mergeCell ref="B53:L53"/>
    <mergeCell ref="B54:L54"/>
    <mergeCell ref="F62:L62"/>
    <mergeCell ref="F63:H63"/>
    <mergeCell ref="J63:L63"/>
    <mergeCell ref="J1:L1"/>
    <mergeCell ref="F6:L6"/>
    <mergeCell ref="F7:H7"/>
    <mergeCell ref="J7:L7"/>
    <mergeCell ref="F8:L8"/>
    <mergeCell ref="B2:L2"/>
    <mergeCell ref="B3:L3"/>
    <mergeCell ref="B4:L4"/>
  </mergeCells>
  <pageMargins left="0.55118110236220474" right="0.23622047244094491" top="0.47244094488188981" bottom="0.27559055118110237" header="0.31496062992125984" footer="0.19685039370078741"/>
  <pageSetup paperSize="9" scale="7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19103-E805-41C5-AE4F-7EEF370D511C}">
  <sheetPr>
    <pageSetUpPr fitToPage="1"/>
  </sheetPr>
  <dimension ref="A1:L243"/>
  <sheetViews>
    <sheetView view="pageBreakPreview" topLeftCell="A179" zoomScale="90" zoomScaleNormal="100" zoomScaleSheetLayoutView="90" workbookViewId="0">
      <selection activeCell="J243" sqref="J243"/>
    </sheetView>
  </sheetViews>
  <sheetFormatPr defaultColWidth="9.08203125" defaultRowHeight="20" x14ac:dyDescent="0.6"/>
  <cols>
    <col min="1" max="1" width="11.08203125" style="48" customWidth="1"/>
    <col min="2" max="2" width="2.6640625" style="47" customWidth="1"/>
    <col min="3" max="3" width="51.08203125" style="47" customWidth="1"/>
    <col min="4" max="4" width="9.08203125" style="48" customWidth="1"/>
    <col min="5" max="5" width="0.6640625" style="48" customWidth="1"/>
    <col min="6" max="6" width="14.08203125" style="49" customWidth="1"/>
    <col min="7" max="7" width="1" style="221" customWidth="1"/>
    <col min="8" max="8" width="13.6640625" style="48" customWidth="1"/>
    <col min="9" max="9" width="0.58203125" style="221" customWidth="1"/>
    <col min="10" max="10" width="14.08203125" style="48" customWidth="1"/>
    <col min="11" max="11" width="0.6640625" style="221" customWidth="1"/>
    <col min="12" max="12" width="13.58203125" style="48" customWidth="1"/>
    <col min="13" max="16384" width="9.08203125" style="48"/>
  </cols>
  <sheetData>
    <row r="1" spans="2:12" x14ac:dyDescent="0.6">
      <c r="J1" s="50"/>
      <c r="K1" s="222"/>
      <c r="L1" s="50"/>
    </row>
    <row r="2" spans="2:12" ht="20.5" x14ac:dyDescent="0.65">
      <c r="B2" s="279" t="s">
        <v>0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</row>
    <row r="3" spans="2:12" ht="20.5" x14ac:dyDescent="0.6">
      <c r="B3" s="280" t="s">
        <v>157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</row>
    <row r="4" spans="2:12" ht="20.5" x14ac:dyDescent="0.65">
      <c r="B4" s="279" t="s">
        <v>333</v>
      </c>
      <c r="C4" s="279"/>
      <c r="D4" s="279"/>
      <c r="E4" s="279"/>
      <c r="F4" s="279"/>
      <c r="G4" s="279"/>
      <c r="H4" s="279"/>
      <c r="I4" s="279"/>
      <c r="J4" s="279"/>
      <c r="K4" s="279"/>
      <c r="L4" s="279"/>
    </row>
    <row r="5" spans="2:12" ht="12.65" customHeight="1" x14ac:dyDescent="0.65">
      <c r="B5" s="51"/>
      <c r="C5" s="51"/>
      <c r="D5" s="51"/>
      <c r="E5" s="51"/>
      <c r="F5" s="52"/>
      <c r="G5" s="224"/>
      <c r="H5" s="51"/>
      <c r="I5" s="224"/>
      <c r="J5" s="51"/>
      <c r="K5" s="224"/>
      <c r="L5" s="51"/>
    </row>
    <row r="6" spans="2:12" ht="20.5" x14ac:dyDescent="0.65">
      <c r="B6" s="53"/>
      <c r="C6" s="53"/>
      <c r="F6" s="282" t="s">
        <v>286</v>
      </c>
      <c r="G6" s="282"/>
      <c r="H6" s="282"/>
      <c r="I6" s="282"/>
      <c r="J6" s="282"/>
      <c r="K6" s="282"/>
      <c r="L6" s="282"/>
    </row>
    <row r="7" spans="2:12" ht="20.5" x14ac:dyDescent="0.65">
      <c r="B7" s="53"/>
      <c r="C7" s="53"/>
      <c r="F7" s="283" t="s">
        <v>2</v>
      </c>
      <c r="G7" s="283"/>
      <c r="H7" s="283"/>
      <c r="J7" s="282" t="s">
        <v>3</v>
      </c>
      <c r="K7" s="282"/>
      <c r="L7" s="282"/>
    </row>
    <row r="8" spans="2:12" ht="20.5" x14ac:dyDescent="0.65">
      <c r="B8" s="53"/>
      <c r="C8" s="53"/>
      <c r="F8" s="282" t="s">
        <v>285</v>
      </c>
      <c r="G8" s="282"/>
      <c r="H8" s="282"/>
      <c r="I8" s="282"/>
      <c r="J8" s="282"/>
      <c r="K8" s="282"/>
      <c r="L8" s="282"/>
    </row>
    <row r="9" spans="2:12" ht="20.5" x14ac:dyDescent="0.65">
      <c r="D9" s="54"/>
      <c r="E9" s="54"/>
      <c r="F9" s="55">
        <v>2567</v>
      </c>
      <c r="G9" s="225"/>
      <c r="H9" s="55">
        <v>2566</v>
      </c>
      <c r="I9" s="226"/>
      <c r="J9" s="55">
        <v>2567</v>
      </c>
      <c r="K9" s="227"/>
      <c r="L9" s="55">
        <v>2566</v>
      </c>
    </row>
    <row r="10" spans="2:12" ht="20.5" x14ac:dyDescent="0.65">
      <c r="B10" s="57" t="s">
        <v>158</v>
      </c>
      <c r="C10" s="57"/>
      <c r="H10" s="206"/>
    </row>
    <row r="11" spans="2:12" x14ac:dyDescent="0.6">
      <c r="B11" s="47" t="s">
        <v>298</v>
      </c>
      <c r="E11" s="56"/>
      <c r="F11" s="181">
        <f>PL12M!F67</f>
        <v>-40397083.040000111</v>
      </c>
      <c r="G11" s="182"/>
      <c r="H11" s="181">
        <f>PL12M!H67</f>
        <v>210058950.1500001</v>
      </c>
      <c r="I11" s="182"/>
      <c r="J11" s="181">
        <f>PL12M!J67</f>
        <v>-69202647.280000061</v>
      </c>
      <c r="K11" s="182"/>
      <c r="L11" s="181">
        <f>PL12M!L67</f>
        <v>141170667.47</v>
      </c>
    </row>
    <row r="12" spans="2:12" x14ac:dyDescent="0.6">
      <c r="B12" s="58" t="s">
        <v>159</v>
      </c>
      <c r="C12" s="58"/>
      <c r="E12" s="16"/>
      <c r="F12" s="181"/>
      <c r="G12" s="182"/>
      <c r="H12" s="181"/>
      <c r="I12" s="184"/>
      <c r="J12" s="181"/>
      <c r="K12" s="184"/>
      <c r="L12" s="190"/>
    </row>
    <row r="13" spans="2:12" x14ac:dyDescent="0.6">
      <c r="B13" s="48"/>
      <c r="C13" s="47" t="s">
        <v>160</v>
      </c>
      <c r="E13" s="16"/>
      <c r="F13" s="192">
        <v>112317403.23</v>
      </c>
      <c r="G13" s="186"/>
      <c r="H13" s="192">
        <v>74629774.579999998</v>
      </c>
      <c r="I13" s="184"/>
      <c r="J13" s="192">
        <v>4403417.4400000004</v>
      </c>
      <c r="K13" s="186"/>
      <c r="L13" s="192">
        <v>7702066.25</v>
      </c>
    </row>
    <row r="14" spans="2:12" x14ac:dyDescent="0.6">
      <c r="B14" s="48"/>
      <c r="C14" s="47" t="s">
        <v>161</v>
      </c>
      <c r="E14" s="16"/>
      <c r="F14" s="192">
        <v>10439641.560000001</v>
      </c>
      <c r="G14" s="186"/>
      <c r="H14" s="192">
        <v>18856511.93</v>
      </c>
      <c r="I14" s="184"/>
      <c r="J14" s="192">
        <v>8611049.0099999998</v>
      </c>
      <c r="K14" s="186"/>
      <c r="L14" s="192">
        <v>15451452.08</v>
      </c>
    </row>
    <row r="15" spans="2:12" x14ac:dyDescent="0.6">
      <c r="B15" s="48"/>
      <c r="C15" s="47" t="s">
        <v>287</v>
      </c>
      <c r="E15" s="16"/>
      <c r="F15" s="192">
        <v>0</v>
      </c>
      <c r="G15" s="186"/>
      <c r="H15" s="192">
        <v>5456397.7199999997</v>
      </c>
      <c r="I15" s="184"/>
      <c r="J15" s="192">
        <v>0</v>
      </c>
      <c r="K15" s="186"/>
      <c r="L15" s="192">
        <v>0</v>
      </c>
    </row>
    <row r="16" spans="2:12" x14ac:dyDescent="0.6">
      <c r="B16" s="48"/>
      <c r="C16" s="47" t="s">
        <v>337</v>
      </c>
      <c r="E16" s="16"/>
      <c r="F16" s="192">
        <v>5000000</v>
      </c>
      <c r="G16" s="186"/>
      <c r="H16" s="192">
        <v>10000000</v>
      </c>
      <c r="I16" s="184"/>
      <c r="J16" s="192">
        <v>66500000</v>
      </c>
      <c r="K16" s="186"/>
      <c r="L16" s="192">
        <v>10000000</v>
      </c>
    </row>
    <row r="17" spans="2:12" hidden="1" x14ac:dyDescent="0.6">
      <c r="B17" s="48"/>
      <c r="C17" s="47" t="s">
        <v>261</v>
      </c>
      <c r="E17" s="16"/>
      <c r="F17" s="192">
        <v>0</v>
      </c>
      <c r="G17" s="186"/>
      <c r="H17" s="192"/>
      <c r="I17" s="184"/>
      <c r="J17" s="192"/>
      <c r="K17" s="186"/>
      <c r="L17" s="192">
        <v>0</v>
      </c>
    </row>
    <row r="18" spans="2:12" x14ac:dyDescent="0.6">
      <c r="B18" s="48"/>
      <c r="C18" s="47" t="s">
        <v>249</v>
      </c>
      <c r="E18" s="16"/>
      <c r="F18" s="192">
        <v>81686642</v>
      </c>
      <c r="G18" s="186"/>
      <c r="H18" s="192">
        <v>0</v>
      </c>
      <c r="I18" s="184"/>
      <c r="J18" s="192">
        <v>0</v>
      </c>
      <c r="K18" s="186"/>
      <c r="L18" s="192">
        <v>0</v>
      </c>
    </row>
    <row r="19" spans="2:12" x14ac:dyDescent="0.6">
      <c r="B19" s="48"/>
      <c r="C19" s="47" t="s">
        <v>162</v>
      </c>
      <c r="E19" s="16"/>
      <c r="F19" s="192">
        <v>4034376.5</v>
      </c>
      <c r="G19" s="186"/>
      <c r="H19" s="192">
        <v>2689156.22</v>
      </c>
      <c r="I19" s="184"/>
      <c r="J19" s="192">
        <v>4034376.5</v>
      </c>
      <c r="K19" s="186"/>
      <c r="L19" s="192">
        <v>2689156.22</v>
      </c>
    </row>
    <row r="20" spans="2:12" x14ac:dyDescent="0.6">
      <c r="B20" s="48"/>
      <c r="C20" s="47" t="s">
        <v>163</v>
      </c>
      <c r="E20" s="16"/>
      <c r="F20" s="192">
        <f>+-186620+995954.19</f>
        <v>809334.19</v>
      </c>
      <c r="G20" s="186"/>
      <c r="H20" s="192">
        <v>-1284900.8500000001</v>
      </c>
      <c r="I20" s="184"/>
      <c r="J20" s="192">
        <f>+-186620+10588180.17</f>
        <v>10401560.17</v>
      </c>
      <c r="K20" s="186"/>
      <c r="L20" s="192">
        <v>-1284900.8500000001</v>
      </c>
    </row>
    <row r="21" spans="2:12" hidden="1" x14ac:dyDescent="0.6">
      <c r="B21" s="48"/>
      <c r="C21" s="59" t="s">
        <v>147</v>
      </c>
      <c r="E21" s="16"/>
      <c r="F21" s="192">
        <v>0</v>
      </c>
      <c r="G21" s="186"/>
      <c r="H21" s="192">
        <v>0</v>
      </c>
      <c r="I21" s="184"/>
      <c r="J21" s="192">
        <v>0</v>
      </c>
      <c r="K21" s="186"/>
      <c r="L21" s="192">
        <v>0</v>
      </c>
    </row>
    <row r="22" spans="2:12" x14ac:dyDescent="0.6">
      <c r="B22" s="48"/>
      <c r="C22" s="59" t="s">
        <v>164</v>
      </c>
      <c r="E22" s="16"/>
      <c r="F22" s="192">
        <v>34870</v>
      </c>
      <c r="G22" s="186"/>
      <c r="H22" s="192">
        <v>0</v>
      </c>
      <c r="I22" s="184"/>
      <c r="J22" s="192">
        <v>34870</v>
      </c>
      <c r="K22" s="186"/>
      <c r="L22" s="192">
        <v>0</v>
      </c>
    </row>
    <row r="23" spans="2:12" x14ac:dyDescent="0.6">
      <c r="B23" s="48"/>
      <c r="C23" s="59" t="s">
        <v>165</v>
      </c>
      <c r="E23" s="16"/>
      <c r="F23" s="192">
        <v>0</v>
      </c>
      <c r="G23" s="186"/>
      <c r="H23" s="192">
        <v>4679700.16</v>
      </c>
      <c r="I23" s="184"/>
      <c r="J23" s="192">
        <v>0</v>
      </c>
      <c r="K23" s="186"/>
      <c r="L23" s="192">
        <v>4679700.16</v>
      </c>
    </row>
    <row r="24" spans="2:12" x14ac:dyDescent="0.6">
      <c r="B24" s="48"/>
      <c r="C24" s="59" t="s">
        <v>166</v>
      </c>
      <c r="E24" s="16"/>
      <c r="F24" s="192">
        <v>1428490.14</v>
      </c>
      <c r="G24" s="186"/>
      <c r="H24" s="192">
        <v>6253213.8499999996</v>
      </c>
      <c r="I24" s="184"/>
      <c r="J24" s="192">
        <v>1428490.14</v>
      </c>
      <c r="K24" s="186"/>
      <c r="L24" s="192">
        <v>6253213.8499999996</v>
      </c>
    </row>
    <row r="25" spans="2:12" x14ac:dyDescent="0.6">
      <c r="B25" s="48"/>
      <c r="C25" s="59" t="s">
        <v>167</v>
      </c>
      <c r="E25" s="17"/>
      <c r="F25" s="192">
        <v>903945.39</v>
      </c>
      <c r="G25" s="186"/>
      <c r="H25" s="192">
        <v>845309.89</v>
      </c>
      <c r="I25" s="183"/>
      <c r="J25" s="192">
        <v>292852.78999999998</v>
      </c>
      <c r="K25" s="186"/>
      <c r="L25" s="192">
        <v>275212.07</v>
      </c>
    </row>
    <row r="26" spans="2:12" x14ac:dyDescent="0.6">
      <c r="B26" s="48"/>
      <c r="C26" s="59" t="s">
        <v>168</v>
      </c>
      <c r="E26" s="17"/>
      <c r="F26" s="192">
        <v>-14618661.210000001</v>
      </c>
      <c r="G26" s="186"/>
      <c r="H26" s="192">
        <v>1278776.5</v>
      </c>
      <c r="I26" s="183"/>
      <c r="J26" s="192">
        <v>1777.8</v>
      </c>
      <c r="K26" s="183"/>
      <c r="L26" s="192">
        <v>4272.2</v>
      </c>
    </row>
    <row r="27" spans="2:12" x14ac:dyDescent="0.6">
      <c r="B27" s="48"/>
      <c r="C27" s="59" t="s">
        <v>262</v>
      </c>
      <c r="E27" s="17"/>
      <c r="F27" s="192">
        <v>-71185.08</v>
      </c>
      <c r="G27" s="186"/>
      <c r="H27" s="192">
        <v>0</v>
      </c>
      <c r="I27" s="183"/>
      <c r="J27" s="192">
        <v>-71185.08</v>
      </c>
      <c r="K27" s="183"/>
      <c r="L27" s="192">
        <v>0</v>
      </c>
    </row>
    <row r="28" spans="2:12" hidden="1" x14ac:dyDescent="0.6">
      <c r="B28" s="48"/>
      <c r="C28" s="59" t="s">
        <v>235</v>
      </c>
      <c r="E28" s="17"/>
      <c r="F28" s="192">
        <v>0</v>
      </c>
      <c r="G28" s="186"/>
      <c r="H28" s="142">
        <v>0</v>
      </c>
      <c r="I28" s="183"/>
      <c r="J28" s="192">
        <v>0</v>
      </c>
      <c r="K28" s="183"/>
      <c r="L28" s="192">
        <v>0</v>
      </c>
    </row>
    <row r="29" spans="2:12" x14ac:dyDescent="0.6">
      <c r="B29" s="48"/>
      <c r="C29" s="59" t="s">
        <v>277</v>
      </c>
      <c r="E29" s="17"/>
      <c r="F29" s="181">
        <v>8821949.5600000005</v>
      </c>
      <c r="G29" s="186"/>
      <c r="H29" s="192">
        <v>-1915786.23</v>
      </c>
      <c r="I29" s="183"/>
      <c r="J29" s="192">
        <v>26773112.129999999</v>
      </c>
      <c r="K29" s="183"/>
      <c r="L29" s="192">
        <f>17685.51-1869157.88</f>
        <v>-1851472.3699999999</v>
      </c>
    </row>
    <row r="30" spans="2:12" x14ac:dyDescent="0.6">
      <c r="B30" s="48"/>
      <c r="C30" s="59" t="s">
        <v>169</v>
      </c>
      <c r="E30" s="17"/>
      <c r="F30" s="181">
        <v>0</v>
      </c>
      <c r="G30" s="186"/>
      <c r="H30" s="192">
        <v>-36685062.5</v>
      </c>
      <c r="I30" s="183"/>
      <c r="J30" s="192">
        <v>0</v>
      </c>
      <c r="K30" s="183"/>
      <c r="L30" s="190">
        <v>-36685062.5</v>
      </c>
    </row>
    <row r="31" spans="2:12" hidden="1" x14ac:dyDescent="0.6">
      <c r="B31" s="48"/>
      <c r="C31" s="59" t="s">
        <v>170</v>
      </c>
      <c r="E31" s="17"/>
      <c r="F31" s="181">
        <v>0</v>
      </c>
      <c r="G31" s="186"/>
      <c r="H31" s="181">
        <v>0</v>
      </c>
      <c r="I31" s="183"/>
      <c r="J31" s="192">
        <v>0</v>
      </c>
      <c r="K31" s="183"/>
      <c r="L31" s="181">
        <v>0</v>
      </c>
    </row>
    <row r="32" spans="2:12" x14ac:dyDescent="0.6">
      <c r="B32" s="48"/>
      <c r="C32" s="59" t="s">
        <v>171</v>
      </c>
      <c r="E32" s="17"/>
      <c r="F32" s="181">
        <v>-17830300.780000001</v>
      </c>
      <c r="G32" s="186"/>
      <c r="H32" s="192">
        <v>0</v>
      </c>
      <c r="I32" s="183"/>
      <c r="J32" s="192">
        <v>-27300000</v>
      </c>
      <c r="K32" s="183"/>
      <c r="L32" s="192">
        <v>0</v>
      </c>
    </row>
    <row r="33" spans="2:12" x14ac:dyDescent="0.6">
      <c r="B33" s="48"/>
      <c r="C33" s="59" t="s">
        <v>172</v>
      </c>
      <c r="E33" s="17"/>
      <c r="F33" s="181">
        <v>-14025407.58</v>
      </c>
      <c r="G33" s="186"/>
      <c r="H33" s="192">
        <v>-111320146.08</v>
      </c>
      <c r="I33" s="183"/>
      <c r="J33" s="192">
        <v>0</v>
      </c>
      <c r="K33" s="183"/>
      <c r="L33" s="192">
        <v>-110715295</v>
      </c>
    </row>
    <row r="34" spans="2:12" x14ac:dyDescent="0.6">
      <c r="B34" s="48"/>
      <c r="C34" s="59" t="s">
        <v>291</v>
      </c>
      <c r="E34" s="17"/>
      <c r="F34" s="181">
        <v>0</v>
      </c>
      <c r="G34" s="186"/>
      <c r="H34" s="192">
        <v>7403630.71</v>
      </c>
      <c r="I34" s="183"/>
      <c r="J34" s="192">
        <v>0</v>
      </c>
      <c r="K34" s="183"/>
      <c r="L34" s="192">
        <v>0</v>
      </c>
    </row>
    <row r="35" spans="2:12" x14ac:dyDescent="0.6">
      <c r="B35" s="48"/>
      <c r="C35" s="59" t="s">
        <v>338</v>
      </c>
      <c r="D35" s="59"/>
      <c r="E35" s="59"/>
      <c r="F35" s="181">
        <v>1402920.47</v>
      </c>
      <c r="G35" s="186"/>
      <c r="H35" s="192">
        <v>0</v>
      </c>
      <c r="I35" s="228"/>
      <c r="J35" s="192">
        <v>0</v>
      </c>
      <c r="K35" s="183"/>
      <c r="L35" s="192">
        <v>0</v>
      </c>
    </row>
    <row r="36" spans="2:12" x14ac:dyDescent="0.6">
      <c r="B36" s="48"/>
      <c r="C36" s="59" t="s">
        <v>173</v>
      </c>
      <c r="D36" s="59"/>
      <c r="E36" s="59"/>
      <c r="F36" s="181">
        <v>0</v>
      </c>
      <c r="G36" s="186"/>
      <c r="H36" s="192">
        <v>-2621</v>
      </c>
      <c r="I36" s="228"/>
      <c r="J36" s="192">
        <v>0</v>
      </c>
      <c r="K36" s="183"/>
      <c r="L36" s="192">
        <v>0</v>
      </c>
    </row>
    <row r="37" spans="2:12" x14ac:dyDescent="0.6">
      <c r="B37" s="48"/>
      <c r="C37" s="59" t="s">
        <v>174</v>
      </c>
      <c r="D37" s="59"/>
      <c r="E37" s="59"/>
      <c r="F37" s="181">
        <v>1250216.18</v>
      </c>
      <c r="G37" s="186"/>
      <c r="H37" s="192">
        <v>-45830137.159999996</v>
      </c>
      <c r="I37" s="186"/>
      <c r="J37" s="192">
        <v>0</v>
      </c>
      <c r="K37" s="186"/>
      <c r="L37" s="192">
        <v>0</v>
      </c>
    </row>
    <row r="38" spans="2:12" x14ac:dyDescent="0.6">
      <c r="B38" s="48"/>
      <c r="C38" s="59" t="s">
        <v>175</v>
      </c>
      <c r="D38" s="59"/>
      <c r="E38" s="59"/>
      <c r="F38" s="192">
        <v>0</v>
      </c>
      <c r="G38" s="186"/>
      <c r="H38" s="181">
        <v>0</v>
      </c>
      <c r="I38" s="186"/>
      <c r="J38" s="192">
        <v>0</v>
      </c>
      <c r="K38" s="186"/>
      <c r="L38" s="192">
        <v>-4116528</v>
      </c>
    </row>
    <row r="39" spans="2:12" x14ac:dyDescent="0.6">
      <c r="B39" s="48"/>
      <c r="C39" s="59" t="s">
        <v>176</v>
      </c>
      <c r="E39" s="17"/>
      <c r="F39" s="124">
        <v>-75564569.019999996</v>
      </c>
      <c r="G39" s="186"/>
      <c r="H39" s="181">
        <v>-58650216.770000003</v>
      </c>
      <c r="I39" s="183"/>
      <c r="J39" s="192">
        <v>-99661883.739999995</v>
      </c>
      <c r="K39" s="183"/>
      <c r="L39" s="192">
        <v>-68354108.719999999</v>
      </c>
    </row>
    <row r="40" spans="2:12" ht="20.5" x14ac:dyDescent="0.65">
      <c r="B40" s="48"/>
      <c r="C40" s="59" t="s">
        <v>177</v>
      </c>
      <c r="D40" s="59"/>
      <c r="E40" s="59"/>
      <c r="F40" s="190">
        <v>54760298.899999999</v>
      </c>
      <c r="G40" s="183"/>
      <c r="H40" s="190">
        <v>62355377.759999998</v>
      </c>
      <c r="I40" s="229"/>
      <c r="J40" s="190">
        <v>17868187.010000002</v>
      </c>
      <c r="K40" s="230"/>
      <c r="L40" s="181">
        <v>22014919.780000001</v>
      </c>
    </row>
    <row r="41" spans="2:12" x14ac:dyDescent="0.6">
      <c r="B41" s="48"/>
      <c r="C41" s="59" t="s">
        <v>178</v>
      </c>
      <c r="D41" s="59"/>
      <c r="E41" s="59"/>
      <c r="F41" s="193">
        <v>-19082512.899999999</v>
      </c>
      <c r="G41" s="183"/>
      <c r="H41" s="253">
        <v>9235601.7799999993</v>
      </c>
      <c r="I41" s="229"/>
      <c r="J41" s="194">
        <v>0</v>
      </c>
      <c r="K41" s="186"/>
      <c r="L41" s="194">
        <v>0</v>
      </c>
    </row>
    <row r="42" spans="2:12" x14ac:dyDescent="0.6">
      <c r="B42" s="58" t="s">
        <v>179</v>
      </c>
      <c r="C42" s="58"/>
      <c r="D42" s="58"/>
      <c r="E42" s="16"/>
      <c r="F42" s="181"/>
      <c r="G42" s="182"/>
      <c r="H42" s="181"/>
      <c r="I42" s="184"/>
      <c r="J42" s="181"/>
      <c r="K42" s="184"/>
      <c r="L42" s="190"/>
    </row>
    <row r="43" spans="2:12" x14ac:dyDescent="0.6">
      <c r="B43" s="48"/>
      <c r="C43" s="58" t="s">
        <v>180</v>
      </c>
      <c r="E43" s="16"/>
      <c r="F43" s="181">
        <f>SUM(F11:F41)</f>
        <v>101300368.50999981</v>
      </c>
      <c r="G43" s="182"/>
      <c r="H43" s="181">
        <f>SUM(H11:H41)</f>
        <v>158053530.66000015</v>
      </c>
      <c r="I43" s="184"/>
      <c r="J43" s="181">
        <f>SUM(J11:J41)</f>
        <v>-55886023.110000059</v>
      </c>
      <c r="K43" s="184"/>
      <c r="L43" s="181">
        <f>SUM(L11:L41)</f>
        <v>-12766707.360000014</v>
      </c>
    </row>
    <row r="44" spans="2:12" x14ac:dyDescent="0.6">
      <c r="B44" s="48"/>
      <c r="C44" s="58"/>
      <c r="E44" s="16"/>
      <c r="F44" s="181"/>
      <c r="G44" s="182"/>
      <c r="H44" s="181"/>
      <c r="I44" s="184"/>
      <c r="J44" s="181"/>
      <c r="K44" s="184"/>
      <c r="L44" s="181"/>
    </row>
    <row r="45" spans="2:12" x14ac:dyDescent="0.6">
      <c r="B45" s="48"/>
      <c r="C45" s="58"/>
      <c r="E45" s="16"/>
      <c r="F45" s="181"/>
      <c r="G45" s="182"/>
      <c r="H45" s="181"/>
      <c r="I45" s="184"/>
      <c r="J45" s="181"/>
      <c r="K45" s="184"/>
      <c r="L45" s="181"/>
    </row>
    <row r="46" spans="2:12" x14ac:dyDescent="0.6">
      <c r="B46" s="48"/>
      <c r="C46" s="58"/>
      <c r="E46" s="16"/>
      <c r="F46" s="181"/>
      <c r="G46" s="182"/>
      <c r="H46" s="181"/>
      <c r="I46" s="184"/>
      <c r="J46" s="181"/>
      <c r="K46" s="184"/>
      <c r="L46" s="181"/>
    </row>
    <row r="47" spans="2:12" s="67" customFormat="1" x14ac:dyDescent="0.6">
      <c r="B47" s="270" t="s">
        <v>55</v>
      </c>
      <c r="C47" s="270"/>
      <c r="D47" s="270"/>
      <c r="E47" s="270"/>
      <c r="F47" s="270"/>
      <c r="G47" s="270"/>
      <c r="H47" s="270"/>
      <c r="I47" s="270"/>
      <c r="J47" s="270"/>
      <c r="K47" s="270"/>
      <c r="L47" s="270"/>
    </row>
    <row r="48" spans="2:12" s="67" customFormat="1" x14ac:dyDescent="0.6">
      <c r="B48" s="270" t="s">
        <v>150</v>
      </c>
      <c r="C48" s="270"/>
      <c r="D48" s="270"/>
      <c r="E48" s="270"/>
      <c r="F48" s="270"/>
      <c r="G48" s="270"/>
      <c r="H48" s="270"/>
      <c r="I48" s="270"/>
      <c r="J48" s="270"/>
      <c r="K48" s="270"/>
      <c r="L48" s="270"/>
    </row>
    <row r="49" spans="1:12" s="67" customFormat="1" ht="8.5" customHeight="1" x14ac:dyDescent="0.65">
      <c r="B49" s="68"/>
      <c r="C49" s="69"/>
      <c r="E49" s="70"/>
      <c r="F49" s="71"/>
      <c r="G49" s="238"/>
      <c r="H49" s="71"/>
      <c r="I49" s="239"/>
      <c r="J49" s="71"/>
      <c r="K49" s="240"/>
      <c r="L49" s="71"/>
    </row>
    <row r="50" spans="1:12" ht="20.5" x14ac:dyDescent="0.65">
      <c r="A50" s="72"/>
      <c r="B50" s="281" t="s">
        <v>343</v>
      </c>
      <c r="C50" s="281"/>
      <c r="D50" s="281"/>
      <c r="E50" s="281"/>
      <c r="F50" s="281"/>
      <c r="G50" s="281"/>
      <c r="H50" s="281"/>
      <c r="I50" s="281"/>
      <c r="J50" s="281"/>
      <c r="K50" s="281"/>
      <c r="L50" s="281"/>
    </row>
    <row r="51" spans="1:12" x14ac:dyDescent="0.6">
      <c r="B51" s="48"/>
      <c r="C51" s="58"/>
      <c r="E51" s="16"/>
      <c r="F51" s="181"/>
      <c r="G51" s="182"/>
      <c r="H51" s="181"/>
      <c r="I51" s="184"/>
      <c r="J51" s="181"/>
      <c r="K51" s="184"/>
      <c r="L51" s="181"/>
    </row>
    <row r="52" spans="1:12" x14ac:dyDescent="0.6">
      <c r="B52" s="48"/>
      <c r="C52" s="58"/>
      <c r="E52" s="16"/>
      <c r="F52" s="181"/>
      <c r="G52" s="182"/>
      <c r="H52" s="181"/>
      <c r="I52" s="184"/>
      <c r="J52" s="181"/>
      <c r="K52" s="184"/>
      <c r="L52" s="181"/>
    </row>
    <row r="53" spans="1:12" ht="20.5" x14ac:dyDescent="0.65">
      <c r="B53" s="279" t="s">
        <v>0</v>
      </c>
      <c r="C53" s="279"/>
      <c r="D53" s="279"/>
      <c r="E53" s="279"/>
      <c r="F53" s="279"/>
      <c r="G53" s="279"/>
      <c r="H53" s="279"/>
      <c r="I53" s="279"/>
      <c r="J53" s="279"/>
      <c r="K53" s="279"/>
      <c r="L53" s="279"/>
    </row>
    <row r="54" spans="1:12" ht="20.5" x14ac:dyDescent="0.6">
      <c r="B54" s="280" t="s">
        <v>195</v>
      </c>
      <c r="C54" s="280"/>
      <c r="D54" s="280"/>
      <c r="E54" s="280"/>
      <c r="F54" s="280"/>
      <c r="G54" s="280"/>
      <c r="H54" s="280"/>
      <c r="I54" s="280"/>
      <c r="J54" s="280"/>
      <c r="K54" s="280"/>
      <c r="L54" s="280"/>
    </row>
    <row r="55" spans="1:12" ht="20.5" x14ac:dyDescent="0.65">
      <c r="B55" s="279" t="s">
        <v>284</v>
      </c>
      <c r="C55" s="279"/>
      <c r="D55" s="279"/>
      <c r="E55" s="279"/>
      <c r="F55" s="279"/>
      <c r="G55" s="279"/>
      <c r="H55" s="279"/>
      <c r="I55" s="279"/>
      <c r="J55" s="279"/>
      <c r="K55" s="279"/>
      <c r="L55" s="279"/>
    </row>
    <row r="56" spans="1:12" ht="20.5" x14ac:dyDescent="0.65">
      <c r="B56" s="53"/>
      <c r="C56" s="53"/>
      <c r="F56" s="282" t="s">
        <v>286</v>
      </c>
      <c r="G56" s="282"/>
      <c r="H56" s="282"/>
      <c r="I56" s="282"/>
      <c r="J56" s="282"/>
      <c r="K56" s="282"/>
      <c r="L56" s="282"/>
    </row>
    <row r="57" spans="1:12" ht="20.5" x14ac:dyDescent="0.65">
      <c r="B57" s="53"/>
      <c r="C57" s="53"/>
      <c r="F57" s="283" t="s">
        <v>2</v>
      </c>
      <c r="G57" s="283"/>
      <c r="H57" s="283"/>
      <c r="J57" s="282" t="s">
        <v>3</v>
      </c>
      <c r="K57" s="282"/>
      <c r="L57" s="282"/>
    </row>
    <row r="58" spans="1:12" ht="20.5" x14ac:dyDescent="0.65">
      <c r="B58" s="53"/>
      <c r="C58" s="53"/>
      <c r="F58" s="282" t="s">
        <v>285</v>
      </c>
      <c r="G58" s="282"/>
      <c r="H58" s="282"/>
      <c r="I58" s="282"/>
      <c r="J58" s="282"/>
      <c r="K58" s="282"/>
      <c r="L58" s="282"/>
    </row>
    <row r="59" spans="1:12" ht="20.5" x14ac:dyDescent="0.65">
      <c r="D59" s="54"/>
      <c r="E59" s="54"/>
      <c r="F59" s="55">
        <v>2567</v>
      </c>
      <c r="G59" s="225"/>
      <c r="H59" s="55">
        <v>2566</v>
      </c>
      <c r="I59" s="226"/>
      <c r="J59" s="55">
        <v>2567</v>
      </c>
      <c r="K59" s="227"/>
      <c r="L59" s="55">
        <v>2566</v>
      </c>
    </row>
    <row r="60" spans="1:12" x14ac:dyDescent="0.6">
      <c r="B60" s="58" t="s">
        <v>181</v>
      </c>
      <c r="C60" s="58"/>
      <c r="E60" s="16"/>
      <c r="F60" s="181"/>
      <c r="G60" s="182"/>
      <c r="H60" s="181"/>
      <c r="I60" s="184"/>
      <c r="J60" s="181"/>
      <c r="K60" s="184"/>
      <c r="L60" s="190"/>
    </row>
    <row r="61" spans="1:12" x14ac:dyDescent="0.6">
      <c r="B61" s="48"/>
      <c r="C61" s="47" t="s">
        <v>182</v>
      </c>
      <c r="E61" s="49"/>
      <c r="F61" s="192">
        <v>-23580630.800000001</v>
      </c>
      <c r="G61" s="182"/>
      <c r="H61" s="192">
        <v>-65612845.880000003</v>
      </c>
      <c r="I61" s="231"/>
      <c r="J61" s="192">
        <v>9255023.6699999999</v>
      </c>
      <c r="K61" s="186"/>
      <c r="L61" s="192">
        <v>-61115566.659999996</v>
      </c>
    </row>
    <row r="62" spans="1:12" x14ac:dyDescent="0.6">
      <c r="B62" s="48"/>
      <c r="C62" s="47" t="s">
        <v>183</v>
      </c>
      <c r="E62" s="49"/>
      <c r="F62" s="192">
        <v>0</v>
      </c>
      <c r="G62" s="182"/>
      <c r="H62" s="192">
        <v>-291385551.57999998</v>
      </c>
      <c r="I62" s="231"/>
      <c r="J62" s="192">
        <v>0</v>
      </c>
      <c r="K62" s="186"/>
      <c r="L62" s="192">
        <v>0</v>
      </c>
    </row>
    <row r="63" spans="1:12" x14ac:dyDescent="0.6">
      <c r="B63" s="48"/>
      <c r="C63" s="23" t="s">
        <v>184</v>
      </c>
      <c r="E63" s="49"/>
      <c r="F63" s="192">
        <v>20000000</v>
      </c>
      <c r="G63" s="182"/>
      <c r="H63" s="192">
        <v>0</v>
      </c>
      <c r="I63" s="231"/>
      <c r="J63" s="192">
        <v>0</v>
      </c>
      <c r="K63" s="186"/>
      <c r="L63" s="192"/>
    </row>
    <row r="64" spans="1:12" hidden="1" x14ac:dyDescent="0.6">
      <c r="B64" s="48"/>
      <c r="C64" s="23" t="s">
        <v>263</v>
      </c>
      <c r="E64" s="49"/>
      <c r="F64" s="192">
        <v>0</v>
      </c>
      <c r="G64" s="182"/>
      <c r="H64" s="192">
        <v>0</v>
      </c>
      <c r="I64" s="231"/>
      <c r="J64" s="192">
        <v>0</v>
      </c>
      <c r="K64" s="186"/>
      <c r="L64" s="192">
        <v>0</v>
      </c>
    </row>
    <row r="65" spans="2:12" x14ac:dyDescent="0.6">
      <c r="B65" s="48"/>
      <c r="C65" s="47" t="s">
        <v>17</v>
      </c>
      <c r="D65" s="62"/>
      <c r="E65" s="63"/>
      <c r="F65" s="192">
        <v>-11131857.43</v>
      </c>
      <c r="G65" s="183"/>
      <c r="H65" s="192">
        <v>9039522.9199999999</v>
      </c>
      <c r="I65" s="185"/>
      <c r="J65" s="192">
        <v>0</v>
      </c>
      <c r="K65" s="185"/>
      <c r="L65" s="192">
        <v>0</v>
      </c>
    </row>
    <row r="66" spans="2:12" x14ac:dyDescent="0.6">
      <c r="B66" s="48"/>
      <c r="C66" s="47" t="s">
        <v>18</v>
      </c>
      <c r="D66" s="62"/>
      <c r="E66" s="63"/>
      <c r="F66" s="190">
        <v>0</v>
      </c>
      <c r="G66" s="183"/>
      <c r="H66" s="192">
        <v>1822675</v>
      </c>
      <c r="I66" s="185"/>
      <c r="J66" s="192">
        <v>0</v>
      </c>
      <c r="K66" s="185"/>
      <c r="L66" s="192">
        <v>0</v>
      </c>
    </row>
    <row r="67" spans="2:12" x14ac:dyDescent="0.6">
      <c r="B67" s="48"/>
      <c r="C67" s="47" t="s">
        <v>67</v>
      </c>
      <c r="D67" s="62"/>
      <c r="E67" s="63"/>
      <c r="F67" s="190">
        <v>14133615.57</v>
      </c>
      <c r="G67" s="183"/>
      <c r="H67" s="192">
        <v>1456742.73</v>
      </c>
      <c r="I67" s="185"/>
      <c r="J67" s="192">
        <v>0</v>
      </c>
      <c r="K67" s="185"/>
      <c r="L67" s="192">
        <v>0</v>
      </c>
    </row>
    <row r="68" spans="2:12" x14ac:dyDescent="0.6">
      <c r="B68" s="48"/>
      <c r="C68" s="47" t="s">
        <v>185</v>
      </c>
      <c r="E68" s="49"/>
      <c r="F68" s="192">
        <v>-6437784.5899999999</v>
      </c>
      <c r="G68" s="182"/>
      <c r="H68" s="192">
        <v>-1509057.43</v>
      </c>
      <c r="I68" s="231"/>
      <c r="J68" s="192">
        <v>-838340.77</v>
      </c>
      <c r="K68" s="186"/>
      <c r="L68" s="192">
        <v>-5523862.8799999999</v>
      </c>
    </row>
    <row r="69" spans="2:12" x14ac:dyDescent="0.6">
      <c r="B69" s="48"/>
      <c r="C69" s="47" t="s">
        <v>186</v>
      </c>
      <c r="E69" s="49"/>
      <c r="F69" s="192">
        <v>-3210206.37</v>
      </c>
      <c r="G69" s="182"/>
      <c r="H69" s="192">
        <v>-3121225.63</v>
      </c>
      <c r="I69" s="231"/>
      <c r="J69" s="192">
        <v>-3128670.77</v>
      </c>
      <c r="K69" s="186"/>
      <c r="L69" s="192">
        <v>-2488821.63</v>
      </c>
    </row>
    <row r="70" spans="2:12" x14ac:dyDescent="0.6">
      <c r="B70" s="48" t="s">
        <v>187</v>
      </c>
      <c r="E70" s="49"/>
      <c r="F70" s="192"/>
      <c r="G70" s="182"/>
      <c r="H70" s="181"/>
      <c r="I70" s="231"/>
      <c r="J70" s="192"/>
      <c r="K70" s="186"/>
      <c r="L70" s="192"/>
    </row>
    <row r="71" spans="2:12" x14ac:dyDescent="0.6">
      <c r="B71" s="48"/>
      <c r="C71" s="47" t="s">
        <v>188</v>
      </c>
      <c r="E71" s="49"/>
      <c r="F71" s="192">
        <v>-126422970.06999999</v>
      </c>
      <c r="G71" s="182"/>
      <c r="H71" s="192">
        <v>66365241.539999999</v>
      </c>
      <c r="I71" s="231"/>
      <c r="J71" s="192">
        <v>-81980103.539999962</v>
      </c>
      <c r="K71" s="186"/>
      <c r="L71" s="192">
        <v>-54592424.950000003</v>
      </c>
    </row>
    <row r="72" spans="2:12" x14ac:dyDescent="0.6">
      <c r="B72" s="48"/>
      <c r="C72" s="47" t="s">
        <v>335</v>
      </c>
      <c r="E72" s="49"/>
      <c r="F72" s="192">
        <v>66469713.379999995</v>
      </c>
      <c r="G72" s="182"/>
      <c r="H72" s="192">
        <v>0</v>
      </c>
      <c r="I72" s="231"/>
      <c r="J72" s="192">
        <v>66469713.379999995</v>
      </c>
      <c r="K72" s="186"/>
      <c r="L72" s="192">
        <v>0</v>
      </c>
    </row>
    <row r="73" spans="2:12" x14ac:dyDescent="0.6">
      <c r="B73" s="48"/>
      <c r="C73" s="47" t="s">
        <v>292</v>
      </c>
      <c r="E73" s="49"/>
      <c r="F73" s="192">
        <v>0</v>
      </c>
      <c r="G73" s="182"/>
      <c r="H73" s="192">
        <v>65000000</v>
      </c>
      <c r="I73" s="231"/>
      <c r="J73" s="192">
        <v>0</v>
      </c>
      <c r="K73" s="186"/>
      <c r="L73" s="192">
        <v>0</v>
      </c>
    </row>
    <row r="74" spans="2:12" x14ac:dyDescent="0.6">
      <c r="B74" s="48"/>
      <c r="C74" s="48" t="s">
        <v>189</v>
      </c>
      <c r="E74" s="49"/>
      <c r="F74" s="181">
        <v>6770842.1399999997</v>
      </c>
      <c r="G74" s="186"/>
      <c r="H74" s="181">
        <v>2391825.34</v>
      </c>
      <c r="I74" s="231"/>
      <c r="J74" s="181">
        <v>17815.36</v>
      </c>
      <c r="K74" s="186"/>
      <c r="L74" s="181">
        <v>-134813.16</v>
      </c>
    </row>
    <row r="75" spans="2:12" hidden="1" x14ac:dyDescent="0.6">
      <c r="B75" s="48"/>
      <c r="C75" s="64" t="s">
        <v>79</v>
      </c>
      <c r="E75" s="49"/>
      <c r="F75" s="181">
        <v>0</v>
      </c>
      <c r="G75" s="186"/>
      <c r="H75" s="192">
        <v>0</v>
      </c>
      <c r="I75" s="231"/>
      <c r="J75" s="192">
        <v>0</v>
      </c>
      <c r="K75" s="186"/>
      <c r="L75" s="192"/>
    </row>
    <row r="76" spans="2:12" ht="20.5" x14ac:dyDescent="0.65">
      <c r="B76" s="48"/>
      <c r="C76" s="48" t="s">
        <v>190</v>
      </c>
      <c r="D76" s="62"/>
      <c r="E76" s="63"/>
      <c r="F76" s="193">
        <f>+-644455.92-0.34</f>
        <v>-644456.26</v>
      </c>
      <c r="G76" s="183"/>
      <c r="H76" s="192">
        <f>1779356.65+0.16</f>
        <v>1779356.8099999998</v>
      </c>
      <c r="I76" s="229"/>
      <c r="J76" s="193">
        <f>-644454.78</f>
        <v>-644454.78</v>
      </c>
      <c r="K76" s="230"/>
      <c r="L76" s="192">
        <v>-543916.38</v>
      </c>
    </row>
    <row r="77" spans="2:12" ht="20.5" x14ac:dyDescent="0.65">
      <c r="B77" s="65" t="s">
        <v>191</v>
      </c>
      <c r="C77" s="48"/>
      <c r="E77" s="60"/>
      <c r="F77" s="195">
        <f>SUM(F61:F76)+F43</f>
        <v>37246634.079999812</v>
      </c>
      <c r="G77" s="232"/>
      <c r="H77" s="195">
        <f>SUM(H61:H76)+H43</f>
        <v>-55719785.519999772</v>
      </c>
      <c r="I77" s="229"/>
      <c r="J77" s="195">
        <f>SUM(J61:J76)+J43</f>
        <v>-66735040.560000032</v>
      </c>
      <c r="K77" s="230"/>
      <c r="L77" s="195">
        <f>SUM(L61:L76)+L43</f>
        <v>-137166113.02000001</v>
      </c>
    </row>
    <row r="78" spans="2:12" ht="20.5" x14ac:dyDescent="0.65">
      <c r="B78" s="48"/>
      <c r="C78" s="66" t="s">
        <v>192</v>
      </c>
      <c r="E78" s="60"/>
      <c r="F78" s="181">
        <v>4759495.6900000004</v>
      </c>
      <c r="G78" s="186"/>
      <c r="H78" s="181">
        <v>13456299.52</v>
      </c>
      <c r="I78" s="229"/>
      <c r="J78" s="181">
        <v>4690495.6900000004</v>
      </c>
      <c r="K78" s="230"/>
      <c r="L78" s="181">
        <v>13456299.52</v>
      </c>
    </row>
    <row r="79" spans="2:12" ht="20.5" hidden="1" x14ac:dyDescent="0.65">
      <c r="B79" s="48"/>
      <c r="C79" s="66" t="s">
        <v>193</v>
      </c>
      <c r="E79" s="60"/>
      <c r="F79" s="189"/>
      <c r="G79" s="186"/>
      <c r="H79" s="189"/>
      <c r="I79" s="229"/>
      <c r="J79" s="189"/>
      <c r="K79" s="230"/>
      <c r="L79" s="189"/>
    </row>
    <row r="80" spans="2:12" ht="20.5" x14ac:dyDescent="0.65">
      <c r="B80" s="48"/>
      <c r="C80" s="48" t="s">
        <v>178</v>
      </c>
      <c r="E80" s="60"/>
      <c r="F80" s="190">
        <v>-7691199.2000000002</v>
      </c>
      <c r="G80" s="183"/>
      <c r="H80" s="189">
        <v>-4642092.24</v>
      </c>
      <c r="I80" s="229"/>
      <c r="J80" s="189">
        <v>0</v>
      </c>
      <c r="K80" s="230"/>
      <c r="L80" s="189">
        <v>0</v>
      </c>
    </row>
    <row r="81" spans="2:12" ht="20.5" x14ac:dyDescent="0.65">
      <c r="B81" s="57" t="s">
        <v>194</v>
      </c>
      <c r="C81" s="48"/>
      <c r="E81" s="60"/>
      <c r="F81" s="187">
        <f>SUM(F77:F80)</f>
        <v>34314930.569999807</v>
      </c>
      <c r="G81" s="234"/>
      <c r="H81" s="187">
        <f>SUM(H77:H80)</f>
        <v>-46905578.239999779</v>
      </c>
      <c r="I81" s="229"/>
      <c r="J81" s="187">
        <f>SUM(J77:J80)</f>
        <v>-62044544.870000035</v>
      </c>
      <c r="K81" s="230"/>
      <c r="L81" s="187">
        <f>SUM(L77:L80)</f>
        <v>-123709813.50000001</v>
      </c>
    </row>
    <row r="82" spans="2:12" ht="20.5" x14ac:dyDescent="0.65">
      <c r="B82" s="57"/>
      <c r="C82" s="48"/>
      <c r="E82" s="60"/>
      <c r="F82" s="188"/>
      <c r="G82" s="234"/>
      <c r="H82" s="188"/>
      <c r="I82" s="229"/>
      <c r="J82" s="188"/>
      <c r="K82" s="230"/>
      <c r="L82" s="188"/>
    </row>
    <row r="83" spans="2:12" ht="20.5" x14ac:dyDescent="0.65">
      <c r="B83" s="57"/>
      <c r="C83" s="48"/>
      <c r="E83" s="60"/>
      <c r="F83" s="188"/>
      <c r="G83" s="234"/>
      <c r="H83" s="188"/>
      <c r="I83" s="229"/>
      <c r="J83" s="188"/>
      <c r="K83" s="230"/>
      <c r="L83" s="188"/>
    </row>
    <row r="84" spans="2:12" ht="20.5" x14ac:dyDescent="0.65">
      <c r="B84" s="57"/>
      <c r="C84" s="48"/>
      <c r="E84" s="60"/>
      <c r="F84" s="188"/>
      <c r="G84" s="234"/>
      <c r="H84" s="188"/>
      <c r="I84" s="229"/>
      <c r="J84" s="188"/>
      <c r="K84" s="230"/>
      <c r="L84" s="188"/>
    </row>
    <row r="85" spans="2:12" ht="20.5" x14ac:dyDescent="0.65">
      <c r="B85" s="57"/>
      <c r="C85" s="48"/>
      <c r="E85" s="60"/>
      <c r="F85" s="188"/>
      <c r="G85" s="234"/>
      <c r="H85" s="188"/>
      <c r="I85" s="229"/>
      <c r="J85" s="188"/>
      <c r="K85" s="230"/>
      <c r="L85" s="188"/>
    </row>
    <row r="86" spans="2:12" ht="20.5" x14ac:dyDescent="0.65">
      <c r="B86" s="57"/>
      <c r="C86" s="48"/>
      <c r="E86" s="60"/>
      <c r="F86" s="188"/>
      <c r="G86" s="234"/>
      <c r="H86" s="188"/>
      <c r="I86" s="229"/>
      <c r="J86" s="188"/>
      <c r="K86" s="230"/>
      <c r="L86" s="188"/>
    </row>
    <row r="87" spans="2:12" ht="20.5" x14ac:dyDescent="0.65">
      <c r="B87" s="57"/>
      <c r="C87" s="48"/>
      <c r="E87" s="60"/>
      <c r="F87" s="188"/>
      <c r="G87" s="234"/>
      <c r="H87" s="188"/>
      <c r="I87" s="229"/>
      <c r="J87" s="188"/>
      <c r="K87" s="230"/>
      <c r="L87" s="188"/>
    </row>
    <row r="88" spans="2:12" ht="20.5" x14ac:dyDescent="0.65">
      <c r="B88" s="57"/>
      <c r="C88" s="48"/>
      <c r="E88" s="60"/>
      <c r="F88" s="188"/>
      <c r="G88" s="234"/>
      <c r="H88" s="188"/>
      <c r="I88" s="229"/>
      <c r="J88" s="188"/>
      <c r="K88" s="230"/>
      <c r="L88" s="188"/>
    </row>
    <row r="89" spans="2:12" ht="20.5" x14ac:dyDescent="0.65">
      <c r="B89" s="57"/>
      <c r="C89" s="48"/>
      <c r="E89" s="60"/>
      <c r="F89" s="188"/>
      <c r="G89" s="234"/>
      <c r="H89" s="188"/>
      <c r="I89" s="229"/>
      <c r="J89" s="188"/>
      <c r="K89" s="230"/>
      <c r="L89" s="188"/>
    </row>
    <row r="90" spans="2:12" ht="20.5" x14ac:dyDescent="0.65">
      <c r="B90" s="57"/>
      <c r="C90" s="48"/>
      <c r="E90" s="60"/>
      <c r="F90" s="188"/>
      <c r="G90" s="234"/>
      <c r="H90" s="188"/>
      <c r="I90" s="229"/>
      <c r="J90" s="188"/>
      <c r="K90" s="230"/>
      <c r="L90" s="188"/>
    </row>
    <row r="91" spans="2:12" ht="20.5" x14ac:dyDescent="0.65">
      <c r="B91" s="57"/>
      <c r="C91" s="48"/>
      <c r="E91" s="60"/>
      <c r="F91" s="188"/>
      <c r="G91" s="234"/>
      <c r="H91" s="188"/>
      <c r="I91" s="229"/>
      <c r="J91" s="188"/>
      <c r="K91" s="230"/>
      <c r="L91" s="188"/>
    </row>
    <row r="92" spans="2:12" ht="20.5" x14ac:dyDescent="0.65">
      <c r="B92" s="57"/>
      <c r="C92" s="48"/>
      <c r="E92" s="60"/>
      <c r="F92" s="188"/>
      <c r="G92" s="234"/>
      <c r="H92" s="188"/>
      <c r="I92" s="229"/>
      <c r="J92" s="188"/>
      <c r="K92" s="230"/>
      <c r="L92" s="188"/>
    </row>
    <row r="93" spans="2:12" ht="20.5" x14ac:dyDescent="0.65">
      <c r="B93" s="57"/>
      <c r="C93" s="48"/>
      <c r="E93" s="60"/>
      <c r="F93" s="188"/>
      <c r="G93" s="234"/>
      <c r="H93" s="188"/>
      <c r="I93" s="229"/>
      <c r="J93" s="188"/>
      <c r="K93" s="230"/>
      <c r="L93" s="188"/>
    </row>
    <row r="94" spans="2:12" ht="20.5" x14ac:dyDescent="0.65">
      <c r="B94" s="57"/>
      <c r="C94" s="48"/>
      <c r="E94" s="60"/>
      <c r="F94" s="188"/>
      <c r="G94" s="234"/>
      <c r="H94" s="188"/>
      <c r="I94" s="229"/>
      <c r="J94" s="188"/>
      <c r="K94" s="230"/>
      <c r="L94" s="188"/>
    </row>
    <row r="95" spans="2:12" ht="20.5" x14ac:dyDescent="0.65">
      <c r="B95" s="57"/>
      <c r="C95" s="48"/>
      <c r="E95" s="60"/>
      <c r="F95" s="188"/>
      <c r="G95" s="234"/>
      <c r="H95" s="188"/>
      <c r="I95" s="229"/>
      <c r="J95" s="188"/>
      <c r="K95" s="230"/>
      <c r="L95" s="188"/>
    </row>
    <row r="96" spans="2:12" ht="20.5" x14ac:dyDescent="0.65">
      <c r="B96" s="57"/>
      <c r="C96" s="48"/>
      <c r="E96" s="60"/>
      <c r="F96" s="188"/>
      <c r="G96" s="234"/>
      <c r="H96" s="188"/>
      <c r="I96" s="229"/>
      <c r="J96" s="188"/>
      <c r="K96" s="230"/>
      <c r="L96" s="188"/>
    </row>
    <row r="97" spans="1:12" ht="10.75" customHeight="1" x14ac:dyDescent="0.65">
      <c r="B97" s="57"/>
      <c r="C97" s="48"/>
      <c r="E97" s="60"/>
      <c r="F97" s="52"/>
      <c r="G97" s="223"/>
      <c r="H97" s="52"/>
      <c r="I97" s="236"/>
      <c r="J97" s="52"/>
      <c r="K97" s="237"/>
      <c r="L97" s="52"/>
    </row>
    <row r="98" spans="1:12" s="67" customFormat="1" x14ac:dyDescent="0.6">
      <c r="B98" s="270" t="s">
        <v>55</v>
      </c>
      <c r="C98" s="270"/>
      <c r="D98" s="270"/>
      <c r="E98" s="270"/>
      <c r="F98" s="270"/>
      <c r="G98" s="270"/>
      <c r="H98" s="270"/>
      <c r="I98" s="270"/>
      <c r="J98" s="270"/>
      <c r="K98" s="270"/>
      <c r="L98" s="270"/>
    </row>
    <row r="99" spans="1:12" s="67" customFormat="1" x14ac:dyDescent="0.6">
      <c r="B99" s="270" t="s">
        <v>150</v>
      </c>
      <c r="C99" s="270"/>
      <c r="D99" s="270"/>
      <c r="E99" s="270"/>
      <c r="F99" s="270"/>
      <c r="G99" s="270"/>
      <c r="H99" s="270"/>
      <c r="I99" s="270"/>
      <c r="J99" s="270"/>
      <c r="K99" s="270"/>
      <c r="L99" s="270"/>
    </row>
    <row r="100" spans="1:12" s="67" customFormat="1" ht="8.5" customHeight="1" x14ac:dyDescent="0.65">
      <c r="B100" s="68"/>
      <c r="C100" s="69"/>
      <c r="E100" s="70"/>
      <c r="F100" s="71"/>
      <c r="G100" s="238"/>
      <c r="H100" s="71"/>
      <c r="I100" s="239"/>
      <c r="J100" s="71"/>
      <c r="K100" s="240"/>
      <c r="L100" s="71"/>
    </row>
    <row r="101" spans="1:12" ht="20.5" x14ac:dyDescent="0.65">
      <c r="A101" s="72"/>
      <c r="B101" s="281" t="s">
        <v>344</v>
      </c>
      <c r="C101" s="281"/>
      <c r="D101" s="281"/>
      <c r="E101" s="281"/>
      <c r="F101" s="281"/>
      <c r="G101" s="281"/>
      <c r="H101" s="281"/>
      <c r="I101" s="281"/>
      <c r="J101" s="281"/>
      <c r="K101" s="281"/>
      <c r="L101" s="281"/>
    </row>
    <row r="102" spans="1:12" s="67" customFormat="1" x14ac:dyDescent="0.6">
      <c r="B102" s="68"/>
      <c r="F102" s="250"/>
      <c r="G102" s="241"/>
      <c r="I102" s="241"/>
      <c r="K102" s="241"/>
    </row>
    <row r="103" spans="1:12" ht="20.5" x14ac:dyDescent="0.65">
      <c r="B103" s="279" t="s">
        <v>0</v>
      </c>
      <c r="C103" s="279"/>
      <c r="D103" s="279"/>
      <c r="E103" s="279"/>
      <c r="F103" s="279"/>
      <c r="G103" s="279"/>
      <c r="H103" s="279"/>
      <c r="I103" s="279"/>
      <c r="J103" s="279"/>
      <c r="K103" s="279"/>
      <c r="L103" s="279"/>
    </row>
    <row r="104" spans="1:12" ht="20.5" x14ac:dyDescent="0.6">
      <c r="B104" s="280" t="s">
        <v>195</v>
      </c>
      <c r="C104" s="280"/>
      <c r="D104" s="280"/>
      <c r="E104" s="280"/>
      <c r="F104" s="280"/>
      <c r="G104" s="280"/>
      <c r="H104" s="280"/>
      <c r="I104" s="280"/>
      <c r="J104" s="280"/>
      <c r="K104" s="280"/>
      <c r="L104" s="280"/>
    </row>
    <row r="105" spans="1:12" ht="20.5" x14ac:dyDescent="0.65">
      <c r="B105" s="279" t="s">
        <v>284</v>
      </c>
      <c r="C105" s="279"/>
      <c r="D105" s="279"/>
      <c r="E105" s="279"/>
      <c r="F105" s="279"/>
      <c r="G105" s="279"/>
      <c r="H105" s="279"/>
      <c r="I105" s="279"/>
      <c r="J105" s="279"/>
      <c r="K105" s="279"/>
      <c r="L105" s="279"/>
    </row>
    <row r="106" spans="1:12" ht="20.5" x14ac:dyDescent="0.65">
      <c r="B106" s="53"/>
      <c r="C106" s="53"/>
      <c r="F106" s="282" t="s">
        <v>286</v>
      </c>
      <c r="G106" s="282"/>
      <c r="H106" s="282"/>
      <c r="I106" s="282"/>
      <c r="J106" s="282"/>
      <c r="K106" s="282"/>
      <c r="L106" s="282"/>
    </row>
    <row r="107" spans="1:12" ht="20.5" x14ac:dyDescent="0.65">
      <c r="B107" s="53"/>
      <c r="C107" s="53"/>
      <c r="F107" s="283" t="s">
        <v>2</v>
      </c>
      <c r="G107" s="283"/>
      <c r="H107" s="283"/>
      <c r="J107" s="282" t="s">
        <v>3</v>
      </c>
      <c r="K107" s="282"/>
      <c r="L107" s="282"/>
    </row>
    <row r="108" spans="1:12" ht="20.5" x14ac:dyDescent="0.65">
      <c r="B108" s="53"/>
      <c r="C108" s="53"/>
      <c r="F108" s="282" t="s">
        <v>285</v>
      </c>
      <c r="G108" s="282"/>
      <c r="H108" s="282"/>
      <c r="I108" s="282"/>
      <c r="J108" s="282"/>
      <c r="K108" s="282"/>
      <c r="L108" s="282"/>
    </row>
    <row r="109" spans="1:12" ht="20.5" x14ac:dyDescent="0.65">
      <c r="D109" s="54"/>
      <c r="E109" s="54"/>
      <c r="F109" s="55">
        <v>2567</v>
      </c>
      <c r="G109" s="225"/>
      <c r="H109" s="55">
        <v>2566</v>
      </c>
      <c r="I109" s="226"/>
      <c r="J109" s="55">
        <v>2567</v>
      </c>
      <c r="K109" s="227"/>
      <c r="L109" s="55">
        <v>2566</v>
      </c>
    </row>
    <row r="110" spans="1:12" x14ac:dyDescent="0.6">
      <c r="B110" s="58"/>
      <c r="C110" s="58"/>
      <c r="E110" s="16"/>
      <c r="F110" s="181"/>
      <c r="G110" s="182"/>
      <c r="H110" s="181"/>
      <c r="I110" s="184"/>
      <c r="J110" s="181"/>
      <c r="K110" s="184"/>
      <c r="L110" s="190"/>
    </row>
    <row r="111" spans="1:12" ht="20.5" x14ac:dyDescent="0.65">
      <c r="B111" s="57" t="s">
        <v>196</v>
      </c>
      <c r="C111" s="57"/>
      <c r="D111" s="74"/>
      <c r="E111" s="75"/>
      <c r="F111" s="75"/>
      <c r="G111" s="243"/>
      <c r="H111" s="75"/>
      <c r="I111" s="243"/>
      <c r="J111" s="75"/>
      <c r="K111" s="243"/>
      <c r="L111" s="75"/>
    </row>
    <row r="112" spans="1:12" x14ac:dyDescent="0.6">
      <c r="B112" s="48"/>
      <c r="C112" s="48" t="s">
        <v>197</v>
      </c>
      <c r="D112" s="62"/>
      <c r="E112" s="63"/>
      <c r="F112" s="218">
        <v>42453297.969999999</v>
      </c>
      <c r="G112" s="214"/>
      <c r="H112" s="255">
        <v>40547778.770000003</v>
      </c>
      <c r="I112" s="215"/>
      <c r="J112" s="255">
        <v>56770690.460000001</v>
      </c>
      <c r="K112" s="215"/>
      <c r="L112" s="255">
        <v>37786841.439999998</v>
      </c>
    </row>
    <row r="113" spans="2:12" x14ac:dyDescent="0.6">
      <c r="B113" s="48"/>
      <c r="C113" s="48" t="s">
        <v>198</v>
      </c>
      <c r="D113" s="62"/>
      <c r="E113" s="63"/>
      <c r="F113" s="218">
        <v>-171020443.5</v>
      </c>
      <c r="G113" s="214"/>
      <c r="H113" s="255">
        <v>-634002810.39999998</v>
      </c>
      <c r="I113" s="215"/>
      <c r="J113" s="255">
        <v>-171020443.5</v>
      </c>
      <c r="K113" s="215"/>
      <c r="L113" s="218">
        <v>-634002810.39999998</v>
      </c>
    </row>
    <row r="114" spans="2:12" x14ac:dyDescent="0.6">
      <c r="B114" s="48"/>
      <c r="C114" s="48" t="s">
        <v>199</v>
      </c>
      <c r="D114" s="62"/>
      <c r="E114" s="63"/>
      <c r="F114" s="218">
        <v>300115780.86000001</v>
      </c>
      <c r="G114" s="214"/>
      <c r="H114" s="218">
        <v>404907473.04000002</v>
      </c>
      <c r="I114" s="215"/>
      <c r="J114" s="255">
        <v>300115780.86000001</v>
      </c>
      <c r="K114" s="215"/>
      <c r="L114" s="218">
        <v>404907473.04000002</v>
      </c>
    </row>
    <row r="115" spans="2:12" x14ac:dyDescent="0.6">
      <c r="B115" s="48"/>
      <c r="C115" s="48" t="s">
        <v>339</v>
      </c>
      <c r="D115" s="62"/>
      <c r="E115" s="63"/>
      <c r="F115" s="256">
        <v>0</v>
      </c>
      <c r="G115" s="214"/>
      <c r="H115" s="255">
        <v>-3705000</v>
      </c>
      <c r="I115" s="215"/>
      <c r="J115" s="218">
        <v>0</v>
      </c>
      <c r="K115" s="215"/>
      <c r="L115" s="255">
        <v>-3705000</v>
      </c>
    </row>
    <row r="116" spans="2:12" x14ac:dyDescent="0.6">
      <c r="B116" s="48"/>
      <c r="C116" s="48" t="s">
        <v>288</v>
      </c>
      <c r="D116" s="62"/>
      <c r="E116" s="63"/>
      <c r="F116" s="218">
        <v>42885000</v>
      </c>
      <c r="G116" s="214"/>
      <c r="H116" s="255">
        <v>0</v>
      </c>
      <c r="I116" s="215"/>
      <c r="J116" s="218">
        <v>35685000</v>
      </c>
      <c r="K116" s="215"/>
      <c r="L116" s="255">
        <v>0</v>
      </c>
    </row>
    <row r="117" spans="2:12" ht="20.399999999999999" customHeight="1" x14ac:dyDescent="0.6">
      <c r="B117" s="48"/>
      <c r="C117" s="48" t="s">
        <v>200</v>
      </c>
      <c r="D117" s="62"/>
      <c r="E117" s="63"/>
      <c r="F117" s="218">
        <v>33654600.880000003</v>
      </c>
      <c r="G117" s="214"/>
      <c r="H117" s="218">
        <v>-42122203.75</v>
      </c>
      <c r="I117" s="215"/>
      <c r="J117" s="218">
        <v>0</v>
      </c>
      <c r="K117" s="215"/>
      <c r="L117" s="218">
        <v>0</v>
      </c>
    </row>
    <row r="118" spans="2:12" x14ac:dyDescent="0.6">
      <c r="B118" s="48"/>
      <c r="C118" s="48" t="s">
        <v>264</v>
      </c>
      <c r="D118" s="62"/>
      <c r="E118" s="63"/>
      <c r="F118" s="218">
        <v>22000000</v>
      </c>
      <c r="G118" s="214"/>
      <c r="H118" s="256">
        <v>0</v>
      </c>
      <c r="I118" s="215"/>
      <c r="J118" s="218">
        <v>0</v>
      </c>
      <c r="K118" s="215"/>
      <c r="L118" s="218"/>
    </row>
    <row r="119" spans="2:12" x14ac:dyDescent="0.6">
      <c r="B119" s="48"/>
      <c r="C119" s="48" t="s">
        <v>202</v>
      </c>
      <c r="D119" s="62"/>
      <c r="E119" s="63"/>
      <c r="F119" s="256">
        <v>0</v>
      </c>
      <c r="G119" s="214"/>
      <c r="H119" s="218">
        <v>-585812659</v>
      </c>
      <c r="I119" s="215"/>
      <c r="J119" s="218">
        <v>0</v>
      </c>
      <c r="K119" s="215"/>
      <c r="L119" s="218">
        <v>-585550000</v>
      </c>
    </row>
    <row r="120" spans="2:12" x14ac:dyDescent="0.6">
      <c r="B120" s="48"/>
      <c r="C120" s="48" t="s">
        <v>203</v>
      </c>
      <c r="D120" s="62"/>
      <c r="E120" s="63"/>
      <c r="F120" s="256">
        <v>0</v>
      </c>
      <c r="G120" s="214"/>
      <c r="H120" s="218">
        <v>-21285005</v>
      </c>
      <c r="I120" s="215"/>
      <c r="J120" s="218">
        <v>0</v>
      </c>
      <c r="K120" s="215"/>
      <c r="L120" s="218">
        <v>-21285005</v>
      </c>
    </row>
    <row r="121" spans="2:12" x14ac:dyDescent="0.6">
      <c r="B121" s="48"/>
      <c r="C121" s="48" t="s">
        <v>340</v>
      </c>
      <c r="D121" s="62"/>
      <c r="E121" s="63"/>
      <c r="F121" s="218">
        <v>-108637654.95999999</v>
      </c>
      <c r="G121" s="214"/>
      <c r="H121" s="218">
        <v>0</v>
      </c>
      <c r="I121" s="215"/>
      <c r="J121" s="218">
        <v>-108637654.95999999</v>
      </c>
      <c r="K121" s="215"/>
      <c r="L121" s="218">
        <v>0</v>
      </c>
    </row>
    <row r="122" spans="2:12" x14ac:dyDescent="0.6">
      <c r="B122" s="48"/>
      <c r="C122" s="48" t="s">
        <v>201</v>
      </c>
      <c r="D122" s="62"/>
      <c r="E122" s="63"/>
      <c r="F122" s="256">
        <v>0</v>
      </c>
      <c r="G122" s="214"/>
      <c r="H122" s="218">
        <v>79957826.989999995</v>
      </c>
      <c r="I122" s="215"/>
      <c r="J122" s="218">
        <v>0</v>
      </c>
      <c r="K122" s="215"/>
      <c r="L122" s="218">
        <v>79957826.989999995</v>
      </c>
    </row>
    <row r="123" spans="2:12" x14ac:dyDescent="0.6">
      <c r="B123" s="48"/>
      <c r="C123" s="64" t="s">
        <v>204</v>
      </c>
      <c r="D123" s="59"/>
      <c r="E123" s="59"/>
      <c r="F123" s="218">
        <v>0</v>
      </c>
      <c r="G123" s="216"/>
      <c r="H123" s="218">
        <v>0</v>
      </c>
      <c r="I123" s="216"/>
      <c r="J123" s="218">
        <v>0</v>
      </c>
      <c r="K123" s="216"/>
      <c r="L123" s="218">
        <v>-170803702.34</v>
      </c>
    </row>
    <row r="124" spans="2:12" x14ac:dyDescent="0.6">
      <c r="B124" s="48"/>
      <c r="C124" s="64" t="s">
        <v>205</v>
      </c>
      <c r="D124" s="59"/>
      <c r="E124" s="59"/>
      <c r="F124" s="218">
        <v>0</v>
      </c>
      <c r="G124" s="216"/>
      <c r="H124" s="218">
        <v>0</v>
      </c>
      <c r="I124" s="216"/>
      <c r="J124" s="218">
        <v>0</v>
      </c>
      <c r="K124" s="216"/>
      <c r="L124" s="218">
        <v>100422808.77</v>
      </c>
    </row>
    <row r="125" spans="2:12" x14ac:dyDescent="0.6">
      <c r="B125" s="48"/>
      <c r="C125" s="64" t="s">
        <v>206</v>
      </c>
      <c r="D125" s="62"/>
      <c r="E125" s="63"/>
      <c r="F125" s="218">
        <v>11342000</v>
      </c>
      <c r="G125" s="214"/>
      <c r="H125" s="218">
        <v>2400000</v>
      </c>
      <c r="I125" s="215"/>
      <c r="J125" s="219">
        <v>122649784.95999999</v>
      </c>
      <c r="K125" s="215"/>
      <c r="L125" s="218">
        <v>0</v>
      </c>
    </row>
    <row r="126" spans="2:12" x14ac:dyDescent="0.6">
      <c r="B126" s="48"/>
      <c r="C126" s="64" t="s">
        <v>328</v>
      </c>
      <c r="D126" s="62"/>
      <c r="E126" s="63"/>
      <c r="F126" s="218">
        <v>-182000</v>
      </c>
      <c r="G126" s="214"/>
      <c r="H126" s="218">
        <v>-7000000</v>
      </c>
      <c r="I126" s="215"/>
      <c r="J126" s="219">
        <v>-117732766.15000001</v>
      </c>
      <c r="K126" s="215"/>
      <c r="L126" s="218">
        <v>-175075841.94</v>
      </c>
    </row>
    <row r="127" spans="2:12" x14ac:dyDescent="0.6">
      <c r="B127" s="48"/>
      <c r="C127" s="48" t="s">
        <v>207</v>
      </c>
      <c r="D127" s="62"/>
      <c r="E127" s="63"/>
      <c r="F127" s="218">
        <v>0</v>
      </c>
      <c r="G127" s="214"/>
      <c r="H127" s="218">
        <v>5000000</v>
      </c>
      <c r="I127" s="215"/>
      <c r="J127" s="219">
        <v>0</v>
      </c>
      <c r="K127" s="215"/>
      <c r="L127" s="218">
        <v>0</v>
      </c>
    </row>
    <row r="128" spans="2:12" x14ac:dyDescent="0.6">
      <c r="B128" s="48"/>
      <c r="C128" s="64" t="s">
        <v>329</v>
      </c>
      <c r="D128" s="62"/>
      <c r="E128" s="63"/>
      <c r="F128" s="218">
        <v>296020042.85000002</v>
      </c>
      <c r="G128" s="214"/>
      <c r="H128" s="218">
        <v>0</v>
      </c>
      <c r="I128" s="215"/>
      <c r="J128" s="219">
        <v>286720042.85000002</v>
      </c>
      <c r="K128" s="215"/>
      <c r="L128" s="218">
        <v>0</v>
      </c>
    </row>
    <row r="129" spans="2:12" x14ac:dyDescent="0.6">
      <c r="B129" s="48"/>
      <c r="C129" s="64" t="s">
        <v>209</v>
      </c>
      <c r="D129" s="62"/>
      <c r="E129" s="63"/>
      <c r="F129" s="218">
        <v>-415548114.97000003</v>
      </c>
      <c r="G129" s="214"/>
      <c r="H129" s="218">
        <v>0</v>
      </c>
      <c r="I129" s="215"/>
      <c r="J129" s="219">
        <v>-366248115.08999997</v>
      </c>
      <c r="K129" s="215"/>
      <c r="L129" s="218">
        <v>0</v>
      </c>
    </row>
    <row r="130" spans="2:12" x14ac:dyDescent="0.6">
      <c r="B130" s="48"/>
      <c r="C130" s="76" t="s">
        <v>208</v>
      </c>
      <c r="D130" s="62"/>
      <c r="E130" s="63"/>
      <c r="F130" s="218">
        <v>0</v>
      </c>
      <c r="G130" s="214"/>
      <c r="H130" s="218">
        <v>-220133857</v>
      </c>
      <c r="I130" s="215"/>
      <c r="J130" s="219">
        <v>0</v>
      </c>
      <c r="K130" s="215"/>
      <c r="L130" s="218">
        <v>-220133857.46000001</v>
      </c>
    </row>
    <row r="131" spans="2:12" x14ac:dyDescent="0.6">
      <c r="B131" s="48"/>
      <c r="C131" s="47" t="s">
        <v>210</v>
      </c>
      <c r="D131" s="62"/>
      <c r="E131" s="63"/>
      <c r="F131" s="218">
        <v>-398304.92</v>
      </c>
      <c r="G131" s="214"/>
      <c r="H131" s="219">
        <v>-8229016.0999999996</v>
      </c>
      <c r="I131" s="215"/>
      <c r="J131" s="219">
        <v>-162602.07</v>
      </c>
      <c r="K131" s="215"/>
      <c r="L131" s="218">
        <v>-377157.77</v>
      </c>
    </row>
    <row r="132" spans="2:12" x14ac:dyDescent="0.6">
      <c r="B132" s="48"/>
      <c r="C132" s="48" t="s">
        <v>211</v>
      </c>
      <c r="D132" s="62"/>
      <c r="E132" s="63"/>
      <c r="F132" s="218">
        <v>204147008.99000001</v>
      </c>
      <c r="G132" s="214"/>
      <c r="H132" s="219">
        <v>8189147.6299999999</v>
      </c>
      <c r="I132" s="215"/>
      <c r="J132" s="219">
        <v>84291873.099999994</v>
      </c>
      <c r="K132" s="215"/>
      <c r="L132" s="219">
        <v>1889158.88</v>
      </c>
    </row>
    <row r="133" spans="2:12" x14ac:dyDescent="0.6">
      <c r="B133" s="48"/>
      <c r="C133" s="47" t="s">
        <v>212</v>
      </c>
      <c r="D133" s="62"/>
      <c r="E133" s="63"/>
      <c r="F133" s="218">
        <v>0</v>
      </c>
      <c r="G133" s="214"/>
      <c r="H133" s="219">
        <v>131743239.01000001</v>
      </c>
      <c r="I133" s="215"/>
      <c r="J133" s="219">
        <v>0</v>
      </c>
      <c r="K133" s="215"/>
      <c r="L133" s="219">
        <v>0</v>
      </c>
    </row>
    <row r="134" spans="2:12" x14ac:dyDescent="0.6">
      <c r="B134" s="48"/>
      <c r="C134" s="47" t="s">
        <v>213</v>
      </c>
      <c r="D134" s="62"/>
      <c r="E134" s="63"/>
      <c r="F134" s="218">
        <v>0</v>
      </c>
      <c r="G134" s="214"/>
      <c r="H134" s="219">
        <v>-9543373</v>
      </c>
      <c r="I134" s="215"/>
      <c r="J134" s="219">
        <v>0</v>
      </c>
      <c r="K134" s="215"/>
      <c r="L134" s="219">
        <v>0</v>
      </c>
    </row>
    <row r="135" spans="2:12" x14ac:dyDescent="0.6">
      <c r="B135" s="48"/>
      <c r="C135" s="47" t="s">
        <v>175</v>
      </c>
      <c r="D135" s="62"/>
      <c r="E135" s="63"/>
      <c r="F135" s="218">
        <v>0</v>
      </c>
      <c r="G135" s="214"/>
      <c r="H135" s="219">
        <v>4116528</v>
      </c>
      <c r="I135" s="215"/>
      <c r="J135" s="219">
        <v>0</v>
      </c>
      <c r="K135" s="215"/>
      <c r="L135" s="219">
        <v>4116528</v>
      </c>
    </row>
    <row r="136" spans="2:12" ht="20.5" x14ac:dyDescent="0.65">
      <c r="B136" s="57" t="s">
        <v>214</v>
      </c>
      <c r="C136" s="48"/>
      <c r="D136" s="74"/>
      <c r="E136" s="63"/>
      <c r="F136" s="217">
        <f>SUM(F112:F135)</f>
        <v>256831213.20000005</v>
      </c>
      <c r="G136" s="244"/>
      <c r="H136" s="217">
        <f>SUM(H112:H135)</f>
        <v>-854971930.80999994</v>
      </c>
      <c r="I136" s="215"/>
      <c r="J136" s="217">
        <f>SUM(J112:J135)</f>
        <v>122431590.46000007</v>
      </c>
      <c r="K136" s="244"/>
      <c r="L136" s="217">
        <f>SUM(L112:L135)</f>
        <v>-1181852737.79</v>
      </c>
    </row>
    <row r="137" spans="2:12" ht="20.5" x14ac:dyDescent="0.65">
      <c r="B137" s="57"/>
      <c r="C137" s="48"/>
      <c r="D137" s="74"/>
      <c r="E137" s="63"/>
      <c r="F137" s="263"/>
      <c r="G137" s="244"/>
      <c r="H137" s="263"/>
      <c r="I137" s="215"/>
      <c r="J137" s="263"/>
      <c r="K137" s="244"/>
      <c r="L137" s="263"/>
    </row>
    <row r="138" spans="2:12" ht="20.5" x14ac:dyDescent="0.65">
      <c r="B138" s="57"/>
      <c r="C138" s="48"/>
      <c r="D138" s="74"/>
      <c r="E138" s="63"/>
      <c r="F138" s="263"/>
      <c r="G138" s="244"/>
      <c r="H138" s="263"/>
      <c r="I138" s="215"/>
      <c r="J138" s="263"/>
      <c r="K138" s="244"/>
      <c r="L138" s="263"/>
    </row>
    <row r="139" spans="2:12" ht="20.5" x14ac:dyDescent="0.65">
      <c r="B139" s="57"/>
      <c r="C139" s="48"/>
      <c r="D139" s="74"/>
      <c r="E139" s="63"/>
      <c r="F139" s="263"/>
      <c r="G139" s="244"/>
      <c r="H139" s="263"/>
      <c r="I139" s="215"/>
      <c r="J139" s="263"/>
      <c r="K139" s="244"/>
      <c r="L139" s="263"/>
    </row>
    <row r="140" spans="2:12" ht="20.5" x14ac:dyDescent="0.65">
      <c r="B140" s="57"/>
      <c r="C140" s="48"/>
      <c r="D140" s="74"/>
      <c r="E140" s="63"/>
      <c r="F140" s="263"/>
      <c r="G140" s="244"/>
      <c r="H140" s="263"/>
      <c r="I140" s="215"/>
      <c r="J140" s="263"/>
      <c r="K140" s="244"/>
      <c r="L140" s="263"/>
    </row>
    <row r="141" spans="2:12" ht="20.5" x14ac:dyDescent="0.65">
      <c r="B141" s="57"/>
      <c r="C141" s="48"/>
      <c r="D141" s="74"/>
      <c r="E141" s="63"/>
      <c r="F141" s="263"/>
      <c r="G141" s="244"/>
      <c r="H141" s="263"/>
      <c r="I141" s="215"/>
      <c r="J141" s="263"/>
      <c r="K141" s="244"/>
      <c r="L141" s="263"/>
    </row>
    <row r="142" spans="2:12" ht="20.5" x14ac:dyDescent="0.65">
      <c r="B142" s="57"/>
      <c r="C142" s="48"/>
      <c r="D142" s="74"/>
      <c r="E142" s="63"/>
      <c r="F142" s="263"/>
      <c r="G142" s="244"/>
      <c r="H142" s="263"/>
      <c r="I142" s="215"/>
      <c r="J142" s="263"/>
      <c r="K142" s="244"/>
      <c r="L142" s="263"/>
    </row>
    <row r="143" spans="2:12" ht="20.5" x14ac:dyDescent="0.65">
      <c r="B143" s="57"/>
      <c r="C143" s="48"/>
      <c r="D143" s="74"/>
      <c r="E143" s="63"/>
      <c r="F143" s="263"/>
      <c r="G143" s="244"/>
      <c r="H143" s="263"/>
      <c r="I143" s="215"/>
      <c r="J143" s="263"/>
      <c r="K143" s="244"/>
      <c r="L143" s="263"/>
    </row>
    <row r="144" spans="2:12" ht="20.5" x14ac:dyDescent="0.65">
      <c r="B144" s="57"/>
      <c r="C144" s="48"/>
      <c r="D144" s="74"/>
      <c r="E144" s="63"/>
      <c r="F144" s="263"/>
      <c r="G144" s="244"/>
      <c r="H144" s="263"/>
      <c r="I144" s="215"/>
      <c r="J144" s="263"/>
      <c r="K144" s="244"/>
      <c r="L144" s="263"/>
    </row>
    <row r="145" spans="1:12" s="67" customFormat="1" x14ac:dyDescent="0.6">
      <c r="B145" s="270" t="s">
        <v>55</v>
      </c>
      <c r="C145" s="270"/>
      <c r="D145" s="270"/>
      <c r="E145" s="270"/>
      <c r="F145" s="270"/>
      <c r="G145" s="270"/>
      <c r="H145" s="270"/>
      <c r="I145" s="270"/>
      <c r="J145" s="270"/>
      <c r="K145" s="270"/>
      <c r="L145" s="270"/>
    </row>
    <row r="146" spans="1:12" s="67" customFormat="1" x14ac:dyDescent="0.6">
      <c r="B146" s="270" t="s">
        <v>150</v>
      </c>
      <c r="C146" s="270"/>
      <c r="D146" s="270"/>
      <c r="E146" s="270"/>
      <c r="F146" s="270"/>
      <c r="G146" s="270"/>
      <c r="H146" s="270"/>
      <c r="I146" s="270"/>
      <c r="J146" s="270"/>
      <c r="K146" s="270"/>
      <c r="L146" s="270"/>
    </row>
    <row r="147" spans="1:12" s="67" customFormat="1" ht="8.5" customHeight="1" x14ac:dyDescent="0.65">
      <c r="B147" s="68"/>
      <c r="C147" s="69"/>
      <c r="E147" s="70"/>
      <c r="F147" s="71"/>
      <c r="G147" s="238"/>
      <c r="H147" s="71"/>
      <c r="I147" s="239"/>
      <c r="J147" s="71"/>
      <c r="K147" s="240"/>
      <c r="L147" s="71"/>
    </row>
    <row r="148" spans="1:12" ht="20.5" x14ac:dyDescent="0.65">
      <c r="A148" s="72"/>
      <c r="B148" s="281" t="s">
        <v>278</v>
      </c>
      <c r="C148" s="281"/>
      <c r="D148" s="281"/>
      <c r="E148" s="281"/>
      <c r="F148" s="281"/>
      <c r="G148" s="281"/>
      <c r="H148" s="281"/>
      <c r="I148" s="281"/>
      <c r="J148" s="281"/>
      <c r="K148" s="281"/>
      <c r="L148" s="281"/>
    </row>
    <row r="149" spans="1:12" ht="20.5" x14ac:dyDescent="0.65">
      <c r="B149" s="57"/>
      <c r="C149" s="48"/>
      <c r="D149" s="74"/>
      <c r="E149" s="63"/>
      <c r="F149" s="263"/>
      <c r="G149" s="244"/>
      <c r="H149" s="263"/>
      <c r="I149" s="215"/>
      <c r="J149" s="263"/>
      <c r="K149" s="244"/>
      <c r="L149" s="263"/>
    </row>
    <row r="150" spans="1:12" ht="20.5" x14ac:dyDescent="0.65">
      <c r="B150" s="279" t="s">
        <v>0</v>
      </c>
      <c r="C150" s="279"/>
      <c r="D150" s="279"/>
      <c r="E150" s="279"/>
      <c r="F150" s="279"/>
      <c r="G150" s="279"/>
      <c r="H150" s="279"/>
      <c r="I150" s="279"/>
      <c r="J150" s="279"/>
      <c r="K150" s="279"/>
      <c r="L150" s="279"/>
    </row>
    <row r="151" spans="1:12" ht="20.5" x14ac:dyDescent="0.6">
      <c r="B151" s="280" t="s">
        <v>195</v>
      </c>
      <c r="C151" s="280"/>
      <c r="D151" s="280"/>
      <c r="E151" s="280"/>
      <c r="F151" s="280"/>
      <c r="G151" s="280"/>
      <c r="H151" s="280"/>
      <c r="I151" s="280"/>
      <c r="J151" s="280"/>
      <c r="K151" s="280"/>
      <c r="L151" s="280"/>
    </row>
    <row r="152" spans="1:12" ht="20.5" x14ac:dyDescent="0.65">
      <c r="B152" s="279" t="s">
        <v>284</v>
      </c>
      <c r="C152" s="279"/>
      <c r="D152" s="279"/>
      <c r="E152" s="279"/>
      <c r="F152" s="279"/>
      <c r="G152" s="279"/>
      <c r="H152" s="279"/>
      <c r="I152" s="279"/>
      <c r="J152" s="279"/>
      <c r="K152" s="279"/>
      <c r="L152" s="279"/>
    </row>
    <row r="153" spans="1:12" ht="20.5" x14ac:dyDescent="0.65">
      <c r="B153" s="53"/>
      <c r="C153" s="53"/>
      <c r="F153" s="282" t="s">
        <v>286</v>
      </c>
      <c r="G153" s="282"/>
      <c r="H153" s="282"/>
      <c r="I153" s="282"/>
      <c r="J153" s="282"/>
      <c r="K153" s="282"/>
      <c r="L153" s="282"/>
    </row>
    <row r="154" spans="1:12" ht="20.5" x14ac:dyDescent="0.65">
      <c r="B154" s="53"/>
      <c r="C154" s="53"/>
      <c r="F154" s="283" t="s">
        <v>2</v>
      </c>
      <c r="G154" s="283"/>
      <c r="H154" s="283"/>
      <c r="J154" s="282" t="s">
        <v>3</v>
      </c>
      <c r="K154" s="282"/>
      <c r="L154" s="282"/>
    </row>
    <row r="155" spans="1:12" ht="20.5" x14ac:dyDescent="0.65">
      <c r="B155" s="53"/>
      <c r="C155" s="53"/>
      <c r="F155" s="282" t="s">
        <v>285</v>
      </c>
      <c r="G155" s="282"/>
      <c r="H155" s="282"/>
      <c r="I155" s="282"/>
      <c r="J155" s="282"/>
      <c r="K155" s="282"/>
      <c r="L155" s="282"/>
    </row>
    <row r="156" spans="1:12" ht="20.5" x14ac:dyDescent="0.65">
      <c r="D156" s="54"/>
      <c r="E156" s="54"/>
      <c r="F156" s="55">
        <v>2567</v>
      </c>
      <c r="G156" s="225"/>
      <c r="H156" s="55">
        <v>2566</v>
      </c>
      <c r="I156" s="226"/>
      <c r="J156" s="55">
        <v>2567</v>
      </c>
      <c r="K156" s="227"/>
      <c r="L156" s="55">
        <v>2566</v>
      </c>
    </row>
    <row r="157" spans="1:12" ht="20.5" x14ac:dyDescent="0.65">
      <c r="B157" s="57" t="s">
        <v>215</v>
      </c>
      <c r="C157" s="57"/>
      <c r="E157" s="49"/>
      <c r="F157" s="218"/>
      <c r="G157" s="213"/>
      <c r="H157" s="218"/>
      <c r="I157" s="245"/>
      <c r="J157" s="218"/>
      <c r="K157" s="245"/>
      <c r="L157" s="218"/>
    </row>
    <row r="158" spans="1:12" ht="20.5" x14ac:dyDescent="0.65">
      <c r="B158" s="57"/>
      <c r="C158" s="47" t="s">
        <v>250</v>
      </c>
      <c r="E158" s="49"/>
      <c r="F158" s="218">
        <v>100328372</v>
      </c>
      <c r="G158" s="213"/>
      <c r="H158" s="218">
        <v>0</v>
      </c>
      <c r="I158" s="245"/>
      <c r="J158" s="218">
        <v>0</v>
      </c>
      <c r="K158" s="245"/>
      <c r="L158" s="218">
        <v>0</v>
      </c>
    </row>
    <row r="159" spans="1:12" ht="20.5" x14ac:dyDescent="0.65">
      <c r="B159" s="57"/>
      <c r="C159" s="47" t="s">
        <v>251</v>
      </c>
      <c r="E159" s="49"/>
      <c r="F159" s="218">
        <v>-100396645.89</v>
      </c>
      <c r="G159" s="213"/>
      <c r="H159" s="218">
        <v>-243012116.91</v>
      </c>
      <c r="I159" s="245">
        <v>0</v>
      </c>
      <c r="J159" s="218">
        <v>0</v>
      </c>
      <c r="K159" s="245"/>
      <c r="L159" s="218">
        <v>0</v>
      </c>
    </row>
    <row r="160" spans="1:12" x14ac:dyDescent="0.6">
      <c r="B160" s="48"/>
      <c r="C160" s="47" t="s">
        <v>216</v>
      </c>
      <c r="E160" s="63"/>
      <c r="F160" s="219">
        <v>-52683085.100000001</v>
      </c>
      <c r="G160" s="214"/>
      <c r="H160" s="218">
        <v>-55066980.850000001</v>
      </c>
      <c r="I160" s="215"/>
      <c r="J160" s="218">
        <v>-18089746.829999998</v>
      </c>
      <c r="K160" s="213"/>
      <c r="L160" s="218">
        <v>-22014919.780000001</v>
      </c>
    </row>
    <row r="161" spans="2:12" x14ac:dyDescent="0.6">
      <c r="B161" s="48"/>
      <c r="C161" s="47" t="s">
        <v>217</v>
      </c>
      <c r="E161" s="49"/>
      <c r="F161" s="219">
        <v>-38846322.759999998</v>
      </c>
      <c r="G161" s="214"/>
      <c r="H161" s="218">
        <v>-27721771.460000001</v>
      </c>
      <c r="I161" s="245"/>
      <c r="J161" s="218">
        <v>-36988441.420000002</v>
      </c>
      <c r="K161" s="213"/>
      <c r="L161" s="218">
        <v>-16537076.66</v>
      </c>
    </row>
    <row r="162" spans="2:12" hidden="1" x14ac:dyDescent="0.6">
      <c r="B162" s="48"/>
      <c r="C162" s="48" t="s">
        <v>218</v>
      </c>
      <c r="D162" s="62"/>
      <c r="E162" s="63"/>
      <c r="F162" s="219"/>
      <c r="G162" s="214"/>
      <c r="H162" s="219"/>
      <c r="I162" s="215"/>
      <c r="J162" s="218"/>
      <c r="K162" s="213"/>
      <c r="L162" s="218"/>
    </row>
    <row r="163" spans="2:12" ht="20.9" customHeight="1" x14ac:dyDescent="0.6">
      <c r="B163" s="48"/>
      <c r="C163" s="47" t="s">
        <v>219</v>
      </c>
      <c r="E163" s="49"/>
      <c r="F163" s="218">
        <v>1384.86</v>
      </c>
      <c r="G163" s="214"/>
      <c r="H163" s="218">
        <v>1208232608</v>
      </c>
      <c r="I163" s="245"/>
      <c r="J163" s="218">
        <v>1384.86</v>
      </c>
      <c r="K163" s="213"/>
      <c r="L163" s="218">
        <v>1208232607.5999999</v>
      </c>
    </row>
    <row r="164" spans="2:12" ht="20.9" customHeight="1" x14ac:dyDescent="0.6">
      <c r="B164" s="48"/>
      <c r="C164" s="47" t="s">
        <v>220</v>
      </c>
      <c r="E164" s="49"/>
      <c r="F164" s="218">
        <v>100000000</v>
      </c>
      <c r="G164" s="214"/>
      <c r="H164" s="218">
        <v>100000000</v>
      </c>
      <c r="I164" s="245"/>
      <c r="J164" s="218">
        <v>100000000</v>
      </c>
      <c r="K164" s="213"/>
      <c r="L164" s="218">
        <v>100000000</v>
      </c>
    </row>
    <row r="165" spans="2:12" ht="20.9" customHeight="1" x14ac:dyDescent="0.6">
      <c r="B165" s="48"/>
      <c r="C165" s="47" t="s">
        <v>258</v>
      </c>
      <c r="E165" s="49"/>
      <c r="F165" s="218">
        <v>-100000000</v>
      </c>
      <c r="G165" s="214"/>
      <c r="H165" s="218">
        <v>-50000000</v>
      </c>
      <c r="I165" s="245"/>
      <c r="J165" s="218">
        <v>-100000000</v>
      </c>
      <c r="K165" s="213"/>
      <c r="L165" s="218">
        <v>-50000000</v>
      </c>
    </row>
    <row r="166" spans="2:12" ht="20.9" customHeight="1" x14ac:dyDescent="0.6">
      <c r="B166" s="48"/>
      <c r="C166" s="47" t="s">
        <v>221</v>
      </c>
      <c r="E166" s="49"/>
      <c r="F166" s="218">
        <v>-2778845.8</v>
      </c>
      <c r="G166" s="214"/>
      <c r="H166" s="218">
        <v>-2057691.96</v>
      </c>
      <c r="I166" s="245"/>
      <c r="J166" s="218">
        <v>-2778845.8</v>
      </c>
      <c r="K166" s="213"/>
      <c r="L166" s="218">
        <v>-2057691.96</v>
      </c>
    </row>
    <row r="167" spans="2:12" ht="20.9" customHeight="1" x14ac:dyDescent="0.6">
      <c r="B167" s="48"/>
      <c r="C167" s="47" t="s">
        <v>222</v>
      </c>
      <c r="E167" s="49"/>
      <c r="F167" s="218">
        <v>0</v>
      </c>
      <c r="G167" s="214"/>
      <c r="H167" s="218">
        <v>92100000</v>
      </c>
      <c r="I167" s="245"/>
      <c r="J167" s="218">
        <v>0</v>
      </c>
      <c r="K167" s="213"/>
      <c r="L167" s="218">
        <v>92100000</v>
      </c>
    </row>
    <row r="168" spans="2:12" ht="20.9" customHeight="1" x14ac:dyDescent="0.6">
      <c r="B168" s="48"/>
      <c r="C168" s="47" t="s">
        <v>223</v>
      </c>
      <c r="E168" s="49"/>
      <c r="F168" s="218">
        <v>-65000</v>
      </c>
      <c r="G168" s="214"/>
      <c r="H168" s="218">
        <v>-3085721.51</v>
      </c>
      <c r="I168" s="245"/>
      <c r="J168" s="218">
        <v>-65000</v>
      </c>
      <c r="K168" s="213"/>
      <c r="L168" s="218">
        <v>-3085721.51</v>
      </c>
    </row>
    <row r="169" spans="2:12" x14ac:dyDescent="0.6">
      <c r="B169" s="48"/>
      <c r="C169" s="47" t="s">
        <v>224</v>
      </c>
      <c r="E169" s="49"/>
      <c r="F169" s="219">
        <v>-208116000</v>
      </c>
      <c r="G169" s="214"/>
      <c r="H169" s="218">
        <v>-125922996.73</v>
      </c>
      <c r="I169" s="245"/>
      <c r="J169" s="218">
        <v>0</v>
      </c>
      <c r="K169" s="218"/>
      <c r="L169" s="218">
        <v>0</v>
      </c>
    </row>
    <row r="170" spans="2:12" x14ac:dyDescent="0.6">
      <c r="B170" s="48"/>
      <c r="C170" s="77" t="s">
        <v>265</v>
      </c>
      <c r="E170" s="49"/>
      <c r="F170" s="190">
        <v>49300000</v>
      </c>
      <c r="G170" s="183"/>
      <c r="H170" s="218">
        <v>0</v>
      </c>
      <c r="I170" s="231"/>
      <c r="J170" s="218">
        <v>0</v>
      </c>
      <c r="K170" s="181"/>
      <c r="L170" s="218">
        <v>0</v>
      </c>
    </row>
    <row r="171" spans="2:12" x14ac:dyDescent="0.6">
      <c r="B171" s="48"/>
      <c r="C171" s="77" t="s">
        <v>252</v>
      </c>
      <c r="E171" s="49"/>
      <c r="F171" s="190">
        <v>-48248577.899999999</v>
      </c>
      <c r="G171" s="183"/>
      <c r="H171" s="218">
        <v>0</v>
      </c>
      <c r="I171" s="231"/>
      <c r="J171" s="218">
        <v>0</v>
      </c>
      <c r="K171" s="181"/>
      <c r="L171" s="218">
        <v>0</v>
      </c>
    </row>
    <row r="172" spans="2:12" x14ac:dyDescent="0.6">
      <c r="B172" s="48"/>
      <c r="C172" s="77" t="s">
        <v>266</v>
      </c>
      <c r="E172" s="49"/>
      <c r="F172" s="190">
        <v>18934708.91</v>
      </c>
      <c r="G172" s="183"/>
      <c r="H172" s="218">
        <v>0</v>
      </c>
      <c r="I172" s="231"/>
      <c r="J172" s="218">
        <v>0</v>
      </c>
      <c r="K172" s="181"/>
      <c r="L172" s="218">
        <v>0</v>
      </c>
    </row>
    <row r="173" spans="2:12" x14ac:dyDescent="0.6">
      <c r="B173" s="48"/>
      <c r="C173" s="77" t="s">
        <v>330</v>
      </c>
      <c r="E173" s="49"/>
      <c r="F173" s="190">
        <v>-6224498.79</v>
      </c>
      <c r="G173" s="183"/>
      <c r="H173" s="218">
        <v>0</v>
      </c>
      <c r="I173" s="231"/>
      <c r="J173" s="218">
        <v>0</v>
      </c>
      <c r="K173" s="181"/>
      <c r="L173" s="218">
        <v>0</v>
      </c>
    </row>
    <row r="174" spans="2:12" ht="20.5" x14ac:dyDescent="0.65">
      <c r="B174" s="57" t="s">
        <v>225</v>
      </c>
      <c r="C174" s="57"/>
      <c r="E174" s="49"/>
      <c r="F174" s="187">
        <f>SUM(F158:F173)</f>
        <v>-288794510.46999997</v>
      </c>
      <c r="G174" s="234"/>
      <c r="H174" s="187">
        <f>SUM(H158:H173)</f>
        <v>893465328.57999992</v>
      </c>
      <c r="I174" s="231"/>
      <c r="J174" s="187">
        <f>SUM(J158:J173)</f>
        <v>-57920649.189999998</v>
      </c>
      <c r="K174" s="233"/>
      <c r="L174" s="187">
        <f>SUM(L158:L173)</f>
        <v>1306637197.6899998</v>
      </c>
    </row>
    <row r="175" spans="2:12" ht="20.5" x14ac:dyDescent="0.65">
      <c r="B175" s="57" t="s">
        <v>226</v>
      </c>
      <c r="C175" s="57"/>
      <c r="E175" s="56"/>
      <c r="F175" s="188">
        <f>F81+F136+F174</f>
        <v>2351633.2999998927</v>
      </c>
      <c r="G175" s="234">
        <f>G81+G136+G174</f>
        <v>0</v>
      </c>
      <c r="H175" s="188">
        <f>H81+H136+H174</f>
        <v>-8412180.4699997902</v>
      </c>
      <c r="I175" s="234">
        <f>I81+I136+I174</f>
        <v>0</v>
      </c>
      <c r="J175" s="188">
        <f>J81+J136+J174</f>
        <v>2466396.4000000358</v>
      </c>
      <c r="K175" s="234"/>
      <c r="L175" s="188">
        <f>L81+L136+L174</f>
        <v>1074646.3999998569</v>
      </c>
    </row>
    <row r="176" spans="2:12" x14ac:dyDescent="0.6">
      <c r="B176" s="47" t="s">
        <v>227</v>
      </c>
      <c r="D176" s="74"/>
      <c r="E176" s="49"/>
      <c r="F176" s="190">
        <f>BS!F12</f>
        <v>7929706.4400000004</v>
      </c>
      <c r="G176" s="183"/>
      <c r="H176" s="190">
        <v>6541486.9100000001</v>
      </c>
      <c r="I176" s="231"/>
      <c r="J176" s="190">
        <f>BS!L12</f>
        <v>3225395.3</v>
      </c>
      <c r="K176" s="231"/>
      <c r="L176" s="181">
        <v>2155021.1</v>
      </c>
    </row>
    <row r="177" spans="2:12" ht="20.5" x14ac:dyDescent="0.65">
      <c r="B177" s="47" t="s">
        <v>228</v>
      </c>
      <c r="C177" s="57"/>
      <c r="E177" s="56"/>
      <c r="F177" s="190">
        <v>-104929.06</v>
      </c>
      <c r="G177" s="234"/>
      <c r="H177" s="190">
        <v>16018356.4</v>
      </c>
      <c r="I177" s="182"/>
      <c r="J177" s="190">
        <v>0</v>
      </c>
      <c r="K177" s="183"/>
      <c r="L177" s="190">
        <v>0</v>
      </c>
    </row>
    <row r="178" spans="2:12" x14ac:dyDescent="0.6">
      <c r="B178" s="47" t="s">
        <v>229</v>
      </c>
      <c r="D178" s="74"/>
      <c r="E178" s="49"/>
      <c r="F178" s="190">
        <v>-2987.09</v>
      </c>
      <c r="G178" s="183"/>
      <c r="H178" s="190">
        <v>-4272.2</v>
      </c>
      <c r="I178" s="231"/>
      <c r="J178" s="190">
        <v>-1778.8</v>
      </c>
      <c r="K178" s="231"/>
      <c r="L178" s="190">
        <v>-4272.2</v>
      </c>
    </row>
    <row r="179" spans="2:12" x14ac:dyDescent="0.6">
      <c r="B179" s="47" t="s">
        <v>230</v>
      </c>
      <c r="D179" s="74"/>
      <c r="E179" s="49"/>
      <c r="F179" s="190">
        <v>179220.58</v>
      </c>
      <c r="G179" s="183"/>
      <c r="H179" s="190">
        <v>-6213684.2000000002</v>
      </c>
      <c r="I179" s="231"/>
      <c r="J179" s="190">
        <v>0</v>
      </c>
      <c r="K179" s="231"/>
      <c r="L179" s="190">
        <v>0</v>
      </c>
    </row>
    <row r="180" spans="2:12" ht="21" thickBot="1" x14ac:dyDescent="0.7">
      <c r="B180" s="57" t="s">
        <v>231</v>
      </c>
      <c r="C180" s="57"/>
      <c r="D180" s="74"/>
      <c r="E180" s="49"/>
      <c r="F180" s="191">
        <f>SUM(F175:F179)</f>
        <v>10352644.169999894</v>
      </c>
      <c r="G180" s="234"/>
      <c r="H180" s="191">
        <f>SUM(H175:H179)</f>
        <v>7929706.4400002109</v>
      </c>
      <c r="I180" s="231"/>
      <c r="J180" s="191">
        <f>SUM(J175:J179)</f>
        <v>5690012.9000000358</v>
      </c>
      <c r="K180" s="246"/>
      <c r="L180" s="191">
        <f>SUM(L175:L179)</f>
        <v>3225395.2999998569</v>
      </c>
    </row>
    <row r="181" spans="2:12" ht="21" thickTop="1" x14ac:dyDescent="0.65">
      <c r="B181" s="57"/>
      <c r="C181" s="57"/>
      <c r="D181" s="74"/>
      <c r="E181" s="49"/>
      <c r="F181" s="61"/>
      <c r="G181" s="235"/>
      <c r="H181" s="61"/>
      <c r="I181" s="220"/>
      <c r="J181" s="121"/>
      <c r="K181" s="247"/>
      <c r="L181" s="61"/>
    </row>
    <row r="182" spans="2:12" ht="20.5" x14ac:dyDescent="0.65">
      <c r="B182" s="57"/>
      <c r="C182" s="57"/>
      <c r="D182" s="74"/>
      <c r="E182" s="49"/>
      <c r="F182" s="61"/>
      <c r="G182" s="235"/>
      <c r="H182" s="61"/>
      <c r="I182" s="220"/>
      <c r="J182" s="121"/>
      <c r="K182" s="247"/>
      <c r="L182" s="61"/>
    </row>
    <row r="183" spans="2:12" ht="20.5" x14ac:dyDescent="0.65">
      <c r="B183" s="57"/>
      <c r="C183" s="57"/>
      <c r="D183" s="74"/>
      <c r="E183" s="49"/>
      <c r="F183" s="61"/>
      <c r="G183" s="235"/>
      <c r="H183" s="61"/>
      <c r="I183" s="220"/>
      <c r="J183" s="121"/>
      <c r="K183" s="247"/>
      <c r="L183" s="61"/>
    </row>
    <row r="184" spans="2:12" ht="20.5" x14ac:dyDescent="0.65">
      <c r="B184" s="57"/>
      <c r="C184" s="57"/>
      <c r="D184" s="74"/>
      <c r="E184" s="49"/>
      <c r="F184" s="61"/>
      <c r="G184" s="235"/>
      <c r="H184" s="61"/>
      <c r="I184" s="220"/>
      <c r="J184" s="121"/>
      <c r="K184" s="247"/>
      <c r="L184" s="61"/>
    </row>
    <row r="185" spans="2:12" ht="20.5" x14ac:dyDescent="0.65">
      <c r="B185" s="57"/>
      <c r="C185" s="57"/>
      <c r="D185" s="74"/>
      <c r="E185" s="49"/>
      <c r="F185" s="61"/>
      <c r="G185" s="235"/>
      <c r="H185" s="61"/>
      <c r="I185" s="220"/>
      <c r="J185" s="121"/>
      <c r="K185" s="247"/>
      <c r="L185" s="61"/>
    </row>
    <row r="186" spans="2:12" ht="20.5" x14ac:dyDescent="0.65">
      <c r="B186" s="57"/>
      <c r="C186" s="57"/>
      <c r="D186" s="74"/>
      <c r="E186" s="49"/>
      <c r="F186" s="61"/>
      <c r="G186" s="235"/>
      <c r="H186" s="61"/>
      <c r="I186" s="220"/>
      <c r="J186" s="121"/>
      <c r="K186" s="247"/>
      <c r="L186" s="61"/>
    </row>
    <row r="187" spans="2:12" ht="20.5" x14ac:dyDescent="0.65">
      <c r="B187" s="57"/>
      <c r="C187" s="57"/>
      <c r="D187" s="74"/>
      <c r="E187" s="49"/>
      <c r="F187" s="61"/>
      <c r="G187" s="235"/>
      <c r="H187" s="61"/>
      <c r="I187" s="220"/>
      <c r="J187" s="121"/>
      <c r="K187" s="247"/>
      <c r="L187" s="61"/>
    </row>
    <row r="188" spans="2:12" ht="20.5" x14ac:dyDescent="0.65">
      <c r="B188" s="57"/>
      <c r="C188" s="57"/>
      <c r="D188" s="74"/>
      <c r="E188" s="49"/>
      <c r="F188" s="61"/>
      <c r="G188" s="235"/>
      <c r="H188" s="61"/>
      <c r="I188" s="220"/>
      <c r="J188" s="121"/>
      <c r="K188" s="247"/>
      <c r="L188" s="61"/>
    </row>
    <row r="189" spans="2:12" ht="20.5" x14ac:dyDescent="0.65">
      <c r="B189" s="57"/>
      <c r="C189" s="57"/>
      <c r="D189" s="74"/>
      <c r="E189" s="49"/>
      <c r="F189" s="61"/>
      <c r="G189" s="235"/>
      <c r="H189" s="61"/>
      <c r="I189" s="220"/>
      <c r="J189" s="121"/>
      <c r="K189" s="247"/>
      <c r="L189" s="61"/>
    </row>
    <row r="190" spans="2:12" ht="20.5" x14ac:dyDescent="0.65">
      <c r="B190" s="57"/>
      <c r="C190" s="57"/>
      <c r="D190" s="74"/>
      <c r="E190" s="49"/>
      <c r="F190" s="61"/>
      <c r="G190" s="235"/>
      <c r="H190" s="61"/>
      <c r="I190" s="220"/>
      <c r="J190" s="121"/>
      <c r="K190" s="247"/>
      <c r="L190" s="61"/>
    </row>
    <row r="191" spans="2:12" ht="20.5" x14ac:dyDescent="0.65">
      <c r="B191" s="57"/>
      <c r="C191" s="57"/>
      <c r="D191" s="74"/>
      <c r="E191" s="49"/>
      <c r="F191" s="61"/>
      <c r="G191" s="235"/>
      <c r="H191" s="61"/>
      <c r="I191" s="220"/>
      <c r="J191" s="121"/>
      <c r="K191" s="247"/>
      <c r="L191" s="61"/>
    </row>
    <row r="192" spans="2:12" ht="20.5" x14ac:dyDescent="0.65">
      <c r="B192" s="57"/>
      <c r="C192" s="57"/>
      <c r="D192" s="74"/>
      <c r="E192" s="49"/>
      <c r="F192" s="61"/>
      <c r="G192" s="235"/>
      <c r="H192" s="61"/>
      <c r="I192" s="220"/>
      <c r="J192" s="121"/>
      <c r="K192" s="247"/>
      <c r="L192" s="61"/>
    </row>
    <row r="193" spans="2:12" x14ac:dyDescent="0.6">
      <c r="B193" s="270" t="s">
        <v>55</v>
      </c>
      <c r="C193" s="270"/>
      <c r="D193" s="270"/>
      <c r="E193" s="270"/>
      <c r="F193" s="270"/>
      <c r="G193" s="270"/>
      <c r="H193" s="270"/>
      <c r="I193" s="270"/>
      <c r="J193" s="270"/>
      <c r="K193" s="270"/>
      <c r="L193" s="270"/>
    </row>
    <row r="194" spans="2:12" x14ac:dyDescent="0.6">
      <c r="B194" s="270" t="s">
        <v>150</v>
      </c>
      <c r="C194" s="270"/>
      <c r="D194" s="270"/>
      <c r="E194" s="270"/>
      <c r="F194" s="270"/>
      <c r="G194" s="270"/>
      <c r="H194" s="270"/>
      <c r="I194" s="270"/>
      <c r="J194" s="270"/>
      <c r="K194" s="270"/>
      <c r="L194" s="270"/>
    </row>
    <row r="195" spans="2:12" x14ac:dyDescent="0.6">
      <c r="B195" s="281" t="s">
        <v>255</v>
      </c>
      <c r="C195" s="285"/>
      <c r="D195" s="285"/>
      <c r="E195" s="285"/>
      <c r="F195" s="285"/>
      <c r="G195" s="285"/>
      <c r="H195" s="285"/>
      <c r="I195" s="285"/>
      <c r="J195" s="285"/>
      <c r="K195" s="285"/>
      <c r="L195" s="285"/>
    </row>
    <row r="196" spans="2:12" ht="20.5" x14ac:dyDescent="0.65">
      <c r="C196" s="57"/>
      <c r="J196" s="284"/>
      <c r="K196" s="284"/>
      <c r="L196" s="284"/>
    </row>
    <row r="197" spans="2:12" ht="20.5" x14ac:dyDescent="0.65">
      <c r="C197" s="57"/>
      <c r="J197" s="257"/>
      <c r="K197" s="257"/>
      <c r="L197" s="257"/>
    </row>
    <row r="198" spans="2:12" ht="20.5" x14ac:dyDescent="0.65">
      <c r="B198" s="279" t="s">
        <v>0</v>
      </c>
      <c r="C198" s="279"/>
      <c r="D198" s="279"/>
      <c r="E198" s="279"/>
      <c r="F198" s="279"/>
      <c r="G198" s="279"/>
      <c r="H198" s="279"/>
      <c r="I198" s="279"/>
      <c r="J198" s="279"/>
      <c r="K198" s="279"/>
      <c r="L198" s="279"/>
    </row>
    <row r="199" spans="2:12" ht="20.5" x14ac:dyDescent="0.6">
      <c r="B199" s="280" t="s">
        <v>195</v>
      </c>
      <c r="C199" s="280"/>
      <c r="D199" s="280"/>
      <c r="E199" s="280"/>
      <c r="F199" s="280"/>
      <c r="G199" s="280"/>
      <c r="H199" s="280"/>
      <c r="I199" s="280"/>
      <c r="J199" s="280"/>
      <c r="K199" s="280"/>
      <c r="L199" s="280"/>
    </row>
    <row r="200" spans="2:12" ht="20.5" x14ac:dyDescent="0.65">
      <c r="B200" s="279" t="s">
        <v>284</v>
      </c>
      <c r="C200" s="279"/>
      <c r="D200" s="279"/>
      <c r="E200" s="279"/>
      <c r="F200" s="279"/>
      <c r="G200" s="279"/>
      <c r="H200" s="279"/>
      <c r="I200" s="279"/>
      <c r="J200" s="279"/>
      <c r="K200" s="279"/>
      <c r="L200" s="279"/>
    </row>
    <row r="201" spans="2:12" ht="20.5" x14ac:dyDescent="0.65">
      <c r="B201" s="51"/>
      <c r="C201" s="51"/>
      <c r="D201" s="51"/>
      <c r="E201" s="51"/>
      <c r="F201" s="52"/>
      <c r="G201" s="224"/>
      <c r="H201" s="51"/>
      <c r="I201" s="224"/>
      <c r="J201" s="51"/>
      <c r="K201" s="224"/>
      <c r="L201" s="51"/>
    </row>
    <row r="202" spans="2:12" ht="20.5" x14ac:dyDescent="0.65">
      <c r="B202" s="53"/>
      <c r="C202" s="53"/>
      <c r="F202" s="282" t="s">
        <v>286</v>
      </c>
      <c r="G202" s="282"/>
      <c r="H202" s="282"/>
      <c r="I202" s="282"/>
      <c r="J202" s="282"/>
      <c r="K202" s="282"/>
      <c r="L202" s="282"/>
    </row>
    <row r="203" spans="2:12" ht="20.5" x14ac:dyDescent="0.65">
      <c r="B203" s="53"/>
      <c r="C203" s="53"/>
      <c r="F203" s="283" t="s">
        <v>2</v>
      </c>
      <c r="G203" s="283"/>
      <c r="H203" s="283"/>
      <c r="J203" s="282" t="s">
        <v>3</v>
      </c>
      <c r="K203" s="282"/>
      <c r="L203" s="282"/>
    </row>
    <row r="204" spans="2:12" ht="20.5" x14ac:dyDescent="0.65">
      <c r="B204" s="53"/>
      <c r="C204" s="53"/>
      <c r="F204" s="282" t="s">
        <v>285</v>
      </c>
      <c r="G204" s="282"/>
      <c r="H204" s="282"/>
      <c r="I204" s="282"/>
      <c r="J204" s="282"/>
      <c r="K204" s="282"/>
      <c r="L204" s="282"/>
    </row>
    <row r="205" spans="2:12" ht="20.5" x14ac:dyDescent="0.65">
      <c r="B205" s="53"/>
      <c r="C205" s="53"/>
      <c r="D205" s="54"/>
      <c r="F205" s="73">
        <v>2567</v>
      </c>
      <c r="G205" s="225"/>
      <c r="H205" s="55">
        <v>2566</v>
      </c>
      <c r="I205" s="226"/>
      <c r="J205" s="73">
        <v>2567</v>
      </c>
      <c r="K205" s="242"/>
      <c r="L205" s="73">
        <v>2566</v>
      </c>
    </row>
    <row r="206" spans="2:12" ht="20.5" x14ac:dyDescent="0.65">
      <c r="B206" s="57" t="s">
        <v>232</v>
      </c>
      <c r="C206" s="48"/>
      <c r="D206" s="78"/>
      <c r="E206" s="78"/>
      <c r="F206" s="251"/>
      <c r="G206" s="248"/>
      <c r="H206" s="78"/>
      <c r="I206" s="248"/>
      <c r="J206" s="78"/>
      <c r="K206" s="248"/>
      <c r="L206" s="18"/>
    </row>
    <row r="207" spans="2:12" x14ac:dyDescent="0.6">
      <c r="B207" s="76" t="s">
        <v>236</v>
      </c>
      <c r="C207" s="76"/>
      <c r="F207" s="260">
        <v>0</v>
      </c>
      <c r="G207" s="231"/>
      <c r="H207" s="261">
        <v>-16678564.050000001</v>
      </c>
      <c r="I207" s="182"/>
      <c r="J207" s="181">
        <v>0</v>
      </c>
      <c r="K207" s="182"/>
      <c r="L207" s="261">
        <v>-2017884.12</v>
      </c>
    </row>
    <row r="208" spans="2:12" x14ac:dyDescent="0.6">
      <c r="B208" s="76" t="s">
        <v>237</v>
      </c>
      <c r="C208" s="76"/>
      <c r="F208" s="260">
        <v>0</v>
      </c>
      <c r="G208" s="231"/>
      <c r="H208" s="262">
        <v>16678564.050000001</v>
      </c>
      <c r="I208" s="182"/>
      <c r="J208" s="181">
        <v>0</v>
      </c>
      <c r="K208" s="182"/>
      <c r="L208" s="262">
        <v>2017884.12</v>
      </c>
    </row>
    <row r="209" spans="2:12" x14ac:dyDescent="0.6">
      <c r="B209" s="76" t="s">
        <v>267</v>
      </c>
      <c r="C209" s="76"/>
      <c r="F209" s="258">
        <v>0</v>
      </c>
      <c r="G209" s="231"/>
      <c r="H209" s="262">
        <v>315000000</v>
      </c>
      <c r="I209" s="182"/>
      <c r="J209" s="258">
        <v>0</v>
      </c>
      <c r="K209" s="182"/>
      <c r="L209" s="262">
        <v>315000000</v>
      </c>
    </row>
    <row r="210" spans="2:12" x14ac:dyDescent="0.6">
      <c r="B210" s="76" t="s">
        <v>238</v>
      </c>
      <c r="C210" s="76"/>
      <c r="F210" s="258">
        <v>0</v>
      </c>
      <c r="G210" s="231"/>
      <c r="H210" s="261">
        <v>-315000000</v>
      </c>
      <c r="I210" s="182"/>
      <c r="J210" s="258">
        <v>0</v>
      </c>
      <c r="K210" s="182"/>
      <c r="L210" s="262">
        <v>-315000000</v>
      </c>
    </row>
    <row r="211" spans="2:12" x14ac:dyDescent="0.6">
      <c r="B211" s="77" t="s">
        <v>268</v>
      </c>
      <c r="C211" s="77"/>
      <c r="F211" s="258">
        <v>0</v>
      </c>
      <c r="G211" s="231"/>
      <c r="H211" s="262">
        <v>-1859069237.8299999</v>
      </c>
      <c r="I211" s="182"/>
      <c r="J211" s="181">
        <v>0</v>
      </c>
      <c r="K211" s="182"/>
      <c r="L211" s="262">
        <v>-1859069237.8299999</v>
      </c>
    </row>
    <row r="212" spans="2:12" x14ac:dyDescent="0.6">
      <c r="B212" s="77" t="s">
        <v>269</v>
      </c>
      <c r="C212" s="77"/>
      <c r="F212" s="258">
        <v>0</v>
      </c>
      <c r="G212" s="231"/>
      <c r="H212" s="262">
        <v>1859069237.8299999</v>
      </c>
      <c r="I212" s="182"/>
      <c r="J212" s="181">
        <v>0</v>
      </c>
      <c r="K212" s="182"/>
      <c r="L212" s="262">
        <v>1859069237.8299999</v>
      </c>
    </row>
    <row r="213" spans="2:12" x14ac:dyDescent="0.6">
      <c r="B213" s="77" t="s">
        <v>270</v>
      </c>
      <c r="C213" s="77"/>
      <c r="F213" s="258">
        <v>0</v>
      </c>
      <c r="G213" s="231"/>
      <c r="H213" s="181">
        <v>11115000</v>
      </c>
      <c r="I213" s="182"/>
      <c r="J213" s="181">
        <v>0</v>
      </c>
      <c r="K213" s="182"/>
      <c r="L213" s="181">
        <v>11115000</v>
      </c>
    </row>
    <row r="214" spans="2:12" x14ac:dyDescent="0.6">
      <c r="B214" s="77" t="s">
        <v>271</v>
      </c>
      <c r="C214" s="77"/>
      <c r="F214" s="258">
        <v>0</v>
      </c>
      <c r="G214" s="231"/>
      <c r="H214" s="181">
        <v>-11115000</v>
      </c>
      <c r="I214" s="182"/>
      <c r="J214" s="181">
        <v>0</v>
      </c>
      <c r="K214" s="182"/>
      <c r="L214" s="181">
        <v>-11115000</v>
      </c>
    </row>
    <row r="215" spans="2:12" x14ac:dyDescent="0.6">
      <c r="B215" s="77" t="s">
        <v>276</v>
      </c>
      <c r="C215" s="77"/>
      <c r="F215" s="258">
        <v>0</v>
      </c>
      <c r="G215" s="231"/>
      <c r="H215" s="181">
        <v>-748577.9</v>
      </c>
      <c r="I215" s="182"/>
      <c r="J215" s="181">
        <v>0</v>
      </c>
      <c r="K215" s="182"/>
      <c r="L215" s="181">
        <v>0</v>
      </c>
    </row>
    <row r="216" spans="2:12" x14ac:dyDescent="0.6">
      <c r="B216" s="77" t="s">
        <v>289</v>
      </c>
      <c r="C216" s="77"/>
      <c r="F216" s="258">
        <v>0</v>
      </c>
      <c r="G216" s="231"/>
      <c r="H216" s="181">
        <v>748577.9</v>
      </c>
      <c r="I216" s="182"/>
      <c r="J216" s="181">
        <v>0</v>
      </c>
      <c r="K216" s="182"/>
      <c r="L216" s="181">
        <v>0</v>
      </c>
    </row>
    <row r="217" spans="2:12" x14ac:dyDescent="0.6">
      <c r="B217" s="77" t="s">
        <v>290</v>
      </c>
      <c r="C217" s="77"/>
      <c r="F217" s="258">
        <v>0</v>
      </c>
      <c r="G217" s="231"/>
      <c r="H217" s="181">
        <v>8034642</v>
      </c>
      <c r="I217" s="182"/>
      <c r="J217" s="181">
        <v>0</v>
      </c>
      <c r="K217" s="182"/>
      <c r="L217" s="181">
        <v>0</v>
      </c>
    </row>
    <row r="218" spans="2:12" x14ac:dyDescent="0.6">
      <c r="B218" s="77" t="s">
        <v>271</v>
      </c>
      <c r="C218" s="77"/>
      <c r="F218" s="258">
        <v>0</v>
      </c>
      <c r="G218" s="231"/>
      <c r="H218" s="181">
        <v>-8034642</v>
      </c>
      <c r="I218" s="182"/>
      <c r="J218" s="181">
        <v>0</v>
      </c>
      <c r="K218" s="182"/>
      <c r="L218" s="181">
        <v>0</v>
      </c>
    </row>
    <row r="219" spans="2:12" x14ac:dyDescent="0.6">
      <c r="B219" s="77" t="s">
        <v>272</v>
      </c>
      <c r="C219" s="77"/>
      <c r="F219" s="258">
        <v>-11115000</v>
      </c>
      <c r="G219" s="231"/>
      <c r="H219" s="258">
        <v>0</v>
      </c>
      <c r="I219" s="182"/>
      <c r="J219" s="181">
        <v>-11115000</v>
      </c>
      <c r="K219" s="182"/>
      <c r="L219" s="258">
        <v>0</v>
      </c>
    </row>
    <row r="220" spans="2:12" x14ac:dyDescent="0.6">
      <c r="B220" s="48" t="s">
        <v>239</v>
      </c>
      <c r="C220" s="48"/>
      <c r="F220" s="258">
        <v>11115000</v>
      </c>
      <c r="G220" s="231"/>
      <c r="H220" s="258">
        <v>0</v>
      </c>
      <c r="I220" s="182"/>
      <c r="J220" s="181">
        <v>11115000</v>
      </c>
      <c r="K220" s="182"/>
      <c r="L220" s="258">
        <v>0</v>
      </c>
    </row>
    <row r="221" spans="2:12" x14ac:dyDescent="0.6">
      <c r="B221" s="48" t="s">
        <v>253</v>
      </c>
      <c r="C221" s="48"/>
      <c r="F221" s="258">
        <v>66469713.380000003</v>
      </c>
      <c r="G221" s="231"/>
      <c r="H221" s="258">
        <v>0</v>
      </c>
      <c r="I221" s="182"/>
      <c r="J221" s="181">
        <v>66469713.379999973</v>
      </c>
      <c r="K221" s="182"/>
      <c r="L221" s="258">
        <v>0</v>
      </c>
    </row>
    <row r="222" spans="2:12" x14ac:dyDescent="0.6">
      <c r="B222" s="48" t="s">
        <v>254</v>
      </c>
      <c r="C222" s="48"/>
      <c r="F222" s="258">
        <v>-66469713.380000003</v>
      </c>
      <c r="G222" s="231"/>
      <c r="H222" s="258">
        <v>0</v>
      </c>
      <c r="I222" s="182"/>
      <c r="J222" s="181">
        <v>-66469713.379999973</v>
      </c>
      <c r="K222" s="182"/>
      <c r="L222" s="258">
        <v>0</v>
      </c>
    </row>
    <row r="223" spans="2:12" x14ac:dyDescent="0.6">
      <c r="B223" s="48" t="s">
        <v>273</v>
      </c>
      <c r="C223" s="48"/>
      <c r="F223" s="258">
        <v>8537336.3599999994</v>
      </c>
      <c r="G223" s="231"/>
      <c r="H223" s="258">
        <v>0</v>
      </c>
      <c r="I223" s="182"/>
      <c r="J223" s="181">
        <v>5058037.8499999996</v>
      </c>
      <c r="K223" s="182"/>
      <c r="L223" s="258">
        <v>0</v>
      </c>
    </row>
    <row r="224" spans="2:12" x14ac:dyDescent="0.6">
      <c r="B224" s="48" t="s">
        <v>274</v>
      </c>
      <c r="C224" s="48"/>
      <c r="F224" s="258">
        <v>-8537336.3599999994</v>
      </c>
      <c r="G224" s="231"/>
      <c r="H224" s="258">
        <v>0</v>
      </c>
      <c r="I224" s="182"/>
      <c r="J224" s="181">
        <v>-5058037.8499999996</v>
      </c>
      <c r="K224" s="182"/>
      <c r="L224" s="258">
        <v>0</v>
      </c>
    </row>
    <row r="225" spans="2:12" x14ac:dyDescent="0.6">
      <c r="B225" s="48" t="s">
        <v>275</v>
      </c>
      <c r="C225" s="48"/>
      <c r="F225" s="258">
        <v>-274161500</v>
      </c>
      <c r="G225" s="231"/>
      <c r="H225" s="258">
        <v>0</v>
      </c>
      <c r="I225" s="182"/>
      <c r="J225" s="181">
        <v>0</v>
      </c>
      <c r="K225" s="182"/>
      <c r="L225" s="258">
        <v>0</v>
      </c>
    </row>
    <row r="226" spans="2:12" x14ac:dyDescent="0.6">
      <c r="B226" s="48" t="s">
        <v>276</v>
      </c>
      <c r="C226" s="48"/>
      <c r="F226" s="258">
        <v>274161500</v>
      </c>
      <c r="G226" s="231"/>
      <c r="H226" s="258">
        <v>0</v>
      </c>
      <c r="I226" s="182"/>
      <c r="J226" s="181">
        <v>0</v>
      </c>
      <c r="K226" s="182"/>
      <c r="L226" s="258">
        <v>0</v>
      </c>
    </row>
    <row r="227" spans="2:12" x14ac:dyDescent="0.6">
      <c r="B227" s="48"/>
      <c r="C227" s="48"/>
      <c r="F227" s="258"/>
      <c r="G227" s="231"/>
      <c r="H227" s="181"/>
      <c r="I227" s="182"/>
      <c r="J227" s="181"/>
      <c r="K227" s="182"/>
      <c r="L227" s="181"/>
    </row>
    <row r="228" spans="2:12" x14ac:dyDescent="0.6">
      <c r="B228" s="48"/>
      <c r="C228" s="48"/>
      <c r="F228" s="258"/>
      <c r="G228" s="231"/>
      <c r="H228" s="181"/>
      <c r="I228" s="182"/>
      <c r="J228" s="181"/>
      <c r="K228" s="182"/>
      <c r="L228" s="181"/>
    </row>
    <row r="229" spans="2:12" x14ac:dyDescent="0.6">
      <c r="B229" s="48"/>
      <c r="C229" s="48"/>
      <c r="F229" s="258"/>
      <c r="G229" s="231"/>
      <c r="H229" s="181"/>
      <c r="I229" s="182"/>
      <c r="J229" s="181"/>
      <c r="K229" s="182"/>
      <c r="L229" s="181"/>
    </row>
    <row r="230" spans="2:12" x14ac:dyDescent="0.6">
      <c r="B230" s="48"/>
      <c r="C230" s="48"/>
      <c r="F230" s="258"/>
      <c r="G230" s="231"/>
      <c r="H230" s="181"/>
      <c r="I230" s="182"/>
      <c r="J230" s="181"/>
      <c r="K230" s="182"/>
      <c r="L230" s="181"/>
    </row>
    <row r="231" spans="2:12" x14ac:dyDescent="0.6">
      <c r="B231" s="48"/>
      <c r="C231" s="48"/>
      <c r="F231" s="258"/>
      <c r="G231" s="231"/>
      <c r="H231" s="181"/>
      <c r="I231" s="182"/>
      <c r="J231" s="181"/>
      <c r="K231" s="182"/>
      <c r="L231" s="181"/>
    </row>
    <row r="232" spans="2:12" x14ac:dyDescent="0.6">
      <c r="B232" s="48"/>
      <c r="C232" s="48"/>
      <c r="F232" s="258"/>
      <c r="G232" s="231"/>
      <c r="H232" s="181"/>
      <c r="I232" s="182"/>
      <c r="J232" s="181"/>
      <c r="K232" s="182"/>
      <c r="L232" s="181"/>
    </row>
    <row r="233" spans="2:12" x14ac:dyDescent="0.6">
      <c r="B233" s="48"/>
      <c r="C233" s="48"/>
      <c r="F233" s="258"/>
      <c r="G233" s="231"/>
      <c r="H233" s="181"/>
      <c r="I233" s="182"/>
      <c r="J233" s="181"/>
      <c r="K233" s="182"/>
      <c r="L233" s="181"/>
    </row>
    <row r="234" spans="2:12" x14ac:dyDescent="0.6">
      <c r="B234" s="48"/>
      <c r="C234" s="48"/>
      <c r="F234" s="252"/>
      <c r="H234" s="56"/>
      <c r="I234" s="226"/>
      <c r="J234" s="56"/>
      <c r="K234" s="226"/>
      <c r="L234" s="56"/>
    </row>
    <row r="235" spans="2:12" x14ac:dyDescent="0.6">
      <c r="B235" s="48"/>
      <c r="C235" s="48"/>
      <c r="F235" s="252"/>
      <c r="H235" s="56"/>
      <c r="I235" s="226"/>
      <c r="J235" s="56"/>
      <c r="K235" s="226"/>
      <c r="L235" s="56"/>
    </row>
    <row r="236" spans="2:12" x14ac:dyDescent="0.6">
      <c r="B236" s="48"/>
      <c r="C236" s="48"/>
      <c r="F236" s="252"/>
      <c r="H236" s="56"/>
      <c r="I236" s="226"/>
      <c r="J236" s="56"/>
      <c r="K236" s="226"/>
      <c r="L236" s="56"/>
    </row>
    <row r="237" spans="2:12" x14ac:dyDescent="0.6">
      <c r="B237" s="48"/>
      <c r="C237" s="48"/>
      <c r="F237" s="252"/>
      <c r="H237" s="56"/>
      <c r="I237" s="226"/>
      <c r="J237" s="56"/>
      <c r="K237" s="226"/>
      <c r="L237" s="56"/>
    </row>
    <row r="238" spans="2:12" x14ac:dyDescent="0.6">
      <c r="B238" s="48"/>
      <c r="C238" s="48"/>
      <c r="F238" s="252"/>
      <c r="H238" s="56"/>
      <c r="I238" s="226"/>
      <c r="J238" s="56"/>
      <c r="K238" s="226"/>
      <c r="L238" s="56"/>
    </row>
    <row r="239" spans="2:12" x14ac:dyDescent="0.6">
      <c r="B239" s="270" t="s">
        <v>55</v>
      </c>
      <c r="C239" s="270"/>
      <c r="D239" s="270"/>
      <c r="E239" s="270"/>
      <c r="F239" s="270"/>
      <c r="G239" s="270"/>
      <c r="H239" s="270"/>
      <c r="I239" s="270"/>
      <c r="J239" s="270"/>
      <c r="K239" s="270"/>
      <c r="L239" s="270"/>
    </row>
    <row r="240" spans="2:12" x14ac:dyDescent="0.6">
      <c r="B240" s="270" t="s">
        <v>150</v>
      </c>
      <c r="C240" s="270"/>
      <c r="D240" s="270"/>
      <c r="E240" s="270"/>
      <c r="F240" s="270"/>
      <c r="G240" s="270"/>
      <c r="H240" s="270"/>
      <c r="I240" s="270"/>
      <c r="J240" s="270"/>
      <c r="K240" s="270"/>
      <c r="L240" s="270"/>
    </row>
    <row r="241" spans="2:12" x14ac:dyDescent="0.6">
      <c r="B241" s="69"/>
      <c r="C241" s="32"/>
      <c r="D241" s="32"/>
      <c r="E241" s="32"/>
      <c r="F241" s="33"/>
      <c r="G241" s="249"/>
      <c r="H241" s="32"/>
      <c r="I241" s="249"/>
      <c r="J241" s="32"/>
      <c r="K241" s="249"/>
      <c r="L241" s="32"/>
    </row>
    <row r="242" spans="2:12" ht="20.5" customHeight="1" x14ac:dyDescent="0.6">
      <c r="B242" s="281" t="s">
        <v>256</v>
      </c>
      <c r="C242" s="285"/>
      <c r="D242" s="285"/>
      <c r="E242" s="285"/>
      <c r="F242" s="285"/>
      <c r="G242" s="285"/>
      <c r="H242" s="285"/>
      <c r="I242" s="285"/>
      <c r="J242" s="285"/>
      <c r="K242" s="285"/>
      <c r="L242" s="285"/>
    </row>
    <row r="243" spans="2:12" x14ac:dyDescent="0.6">
      <c r="C243" s="79" t="s">
        <v>233</v>
      </c>
      <c r="D243" s="69" t="s">
        <v>234</v>
      </c>
      <c r="F243" s="260">
        <f>BS!D12-CF!F180</f>
        <v>1.0617077350616455E-7</v>
      </c>
      <c r="H243" s="260">
        <f>H180-BS!F12</f>
        <v>2.1047890186309814E-7</v>
      </c>
      <c r="J243" s="254">
        <f>J180-BS!J12</f>
        <v>3.5390257835388184E-8</v>
      </c>
      <c r="L243" s="259">
        <f>L180-BS!L12</f>
        <v>-1.4295801520347595E-7</v>
      </c>
    </row>
  </sheetData>
  <mergeCells count="51">
    <mergeCell ref="B239:L239"/>
    <mergeCell ref="B240:L240"/>
    <mergeCell ref="B242:L242"/>
    <mergeCell ref="F202:L202"/>
    <mergeCell ref="F203:H203"/>
    <mergeCell ref="J203:L203"/>
    <mergeCell ref="F204:L204"/>
    <mergeCell ref="B193:L193"/>
    <mergeCell ref="B194:L194"/>
    <mergeCell ref="B151:L151"/>
    <mergeCell ref="B152:L152"/>
    <mergeCell ref="B150:L150"/>
    <mergeCell ref="F153:L153"/>
    <mergeCell ref="F154:H154"/>
    <mergeCell ref="J154:L154"/>
    <mergeCell ref="F155:L155"/>
    <mergeCell ref="J196:L196"/>
    <mergeCell ref="B198:L198"/>
    <mergeCell ref="B199:L199"/>
    <mergeCell ref="B200:L200"/>
    <mergeCell ref="B195:L195"/>
    <mergeCell ref="F8:L8"/>
    <mergeCell ref="B101:L101"/>
    <mergeCell ref="B98:L98"/>
    <mergeCell ref="B99:L99"/>
    <mergeCell ref="B53:L53"/>
    <mergeCell ref="B54:L54"/>
    <mergeCell ref="B55:L55"/>
    <mergeCell ref="B47:L47"/>
    <mergeCell ref="B48:L48"/>
    <mergeCell ref="B50:L50"/>
    <mergeCell ref="F56:L56"/>
    <mergeCell ref="F57:H57"/>
    <mergeCell ref="J57:L57"/>
    <mergeCell ref="F58:L58"/>
    <mergeCell ref="B2:L2"/>
    <mergeCell ref="B3:L3"/>
    <mergeCell ref="B4:L4"/>
    <mergeCell ref="F6:L6"/>
    <mergeCell ref="F7:H7"/>
    <mergeCell ref="J7:L7"/>
    <mergeCell ref="B148:L148"/>
    <mergeCell ref="F106:L106"/>
    <mergeCell ref="F107:H107"/>
    <mergeCell ref="J107:L107"/>
    <mergeCell ref="F108:L108"/>
    <mergeCell ref="B103:L103"/>
    <mergeCell ref="B104:L104"/>
    <mergeCell ref="B105:L105"/>
    <mergeCell ref="B145:L145"/>
    <mergeCell ref="B146:L146"/>
  </mergeCells>
  <pageMargins left="0.55118110236220474" right="0.23622047244094491" top="0.47244094488188981" bottom="0.27559055118110237" header="0.31496062992125984" footer="0.19685039370078741"/>
  <pageSetup paperSize="9" scale="74" fitToHeight="0" orientation="portrait" r:id="rId1"/>
  <rowBreaks count="4" manualBreakCount="4">
    <brk id="51" min="1" max="11" man="1"/>
    <brk id="101" min="1" max="11" man="1"/>
    <brk id="148" min="1" max="11" man="1"/>
    <brk id="196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SE-CONSO</vt:lpstr>
      <vt:lpstr>SE</vt:lpstr>
      <vt:lpstr>PL12M</vt:lpstr>
      <vt:lpstr>CF</vt:lpstr>
      <vt:lpstr>BS!Print_Area</vt:lpstr>
      <vt:lpstr>CF!Print_Area</vt:lpstr>
      <vt:lpstr>PL12M!Print_Area</vt:lpstr>
      <vt:lpstr>SE!Print_Area</vt:lpstr>
      <vt:lpstr>'SE-CONSO'!Print_Area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pim-on kaisuttiwong</dc:creator>
  <cp:lastModifiedBy>pim-on kaisuttiwong</cp:lastModifiedBy>
  <cp:lastPrinted>2025-02-28T07:47:03Z</cp:lastPrinted>
  <dcterms:created xsi:type="dcterms:W3CDTF">2024-05-16T03:46:43Z</dcterms:created>
  <dcterms:modified xsi:type="dcterms:W3CDTF">2025-02-28T18:41:16Z</dcterms:modified>
</cp:coreProperties>
</file>