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yypatt\Dropbox\Begistic group\2024\Q3\FS\"/>
    </mc:Choice>
  </mc:AlternateContent>
  <xr:revisionPtr revIDLastSave="0" documentId="13_ncr:1_{093A72DF-A172-4A36-B0B3-94C226B343F5}" xr6:coauthVersionLast="47" xr6:coauthVersionMax="47" xr10:uidLastSave="{00000000-0000-0000-0000-000000000000}"/>
  <bookViews>
    <workbookView xWindow="-108" yWindow="-108" windowWidth="23256" windowHeight="14856" xr2:uid="{55AAD0D4-B54C-4B74-BADD-1E3E85DAD432}"/>
  </bookViews>
  <sheets>
    <sheet name="BS" sheetId="1" r:id="rId1"/>
    <sheet name="SE-CONSO" sheetId="2" r:id="rId2"/>
    <sheet name="SE" sheetId="3" r:id="rId3"/>
    <sheet name="PL 3 M" sheetId="6" r:id="rId4"/>
    <sheet name="PL9M" sheetId="4" r:id="rId5"/>
    <sheet name="CF" sheetId="5" r:id="rId6"/>
  </sheets>
  <definedNames>
    <definedName name="_xlnm.Print_Area" localSheetId="0">BS!$A$1:$L$134</definedName>
    <definedName name="_xlnm.Print_Area" localSheetId="5">CF!$B$1:$L$210</definedName>
    <definedName name="_xlnm.Print_Area" localSheetId="3">'PL 3 M'!$B$1:$K$107</definedName>
    <definedName name="_xlnm.Print_Area" localSheetId="4">PL9M!$B$1:$K$103</definedName>
    <definedName name="_xlnm.Print_Area" localSheetId="2">SE!$A$1:$R$33</definedName>
    <definedName name="_xlnm.Print_Area" localSheetId="1">'SE-CONSO'!$A$1:$V$48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4" l="1"/>
  <c r="F53" i="5" l="1"/>
  <c r="J55" i="5"/>
  <c r="K90" i="6"/>
  <c r="I90" i="6"/>
  <c r="G90" i="6"/>
  <c r="E90" i="6"/>
  <c r="K87" i="4"/>
  <c r="I87" i="4"/>
  <c r="G87" i="4"/>
  <c r="E87" i="4"/>
  <c r="E72" i="4"/>
  <c r="D53" i="1"/>
  <c r="D34" i="1"/>
  <c r="F55" i="5"/>
  <c r="J86" i="1" l="1"/>
  <c r="D86" i="1"/>
  <c r="J22" i="2" l="1"/>
  <c r="L130" i="5" l="1"/>
  <c r="J130" i="5"/>
  <c r="H130" i="5"/>
  <c r="F130" i="5"/>
  <c r="L97" i="1"/>
  <c r="J97" i="1"/>
  <c r="H97" i="1"/>
  <c r="F97" i="1"/>
  <c r="D97" i="1"/>
  <c r="D36" i="1" l="1"/>
  <c r="T28" i="2"/>
  <c r="R26" i="2"/>
  <c r="V26" i="2" s="1"/>
  <c r="T18" i="2"/>
  <c r="E43" i="4"/>
  <c r="J152" i="5" l="1"/>
  <c r="J150" i="5"/>
  <c r="F152" i="5"/>
  <c r="L150" i="5"/>
  <c r="H150" i="5"/>
  <c r="F150" i="5"/>
  <c r="H125" i="1"/>
  <c r="H127" i="1" s="1"/>
  <c r="H109" i="1"/>
  <c r="J36" i="1"/>
  <c r="H60" i="1"/>
  <c r="H110" i="1" l="1"/>
  <c r="H128" i="1" s="1"/>
  <c r="R17" i="2"/>
  <c r="R16" i="2"/>
  <c r="R15" i="2"/>
  <c r="R14" i="2"/>
  <c r="R13" i="2"/>
  <c r="R22" i="2"/>
  <c r="V22" i="2" s="1"/>
  <c r="R21" i="2"/>
  <c r="V21" i="2" s="1"/>
  <c r="T23" i="2"/>
  <c r="P23" i="2"/>
  <c r="N23" i="2"/>
  <c r="L23" i="2"/>
  <c r="J23" i="2"/>
  <c r="H23" i="2"/>
  <c r="F23" i="2"/>
  <c r="D23" i="2"/>
  <c r="V23" i="2" l="1"/>
  <c r="R23" i="2"/>
  <c r="E77" i="6"/>
  <c r="K74" i="4"/>
  <c r="I74" i="4"/>
  <c r="G74" i="4" l="1"/>
  <c r="E74" i="4"/>
  <c r="E25" i="4"/>
  <c r="F125" i="1" l="1"/>
  <c r="H36" i="1"/>
  <c r="H61" i="1" s="1"/>
  <c r="H136" i="1" s="1"/>
  <c r="N29" i="2" l="1"/>
  <c r="L29" i="2"/>
  <c r="K42" i="6" l="1"/>
  <c r="I42" i="6"/>
  <c r="G42" i="6"/>
  <c r="E42" i="6"/>
  <c r="K25" i="6"/>
  <c r="I25" i="6"/>
  <c r="G25" i="6"/>
  <c r="E25" i="6"/>
  <c r="R21" i="3"/>
  <c r="F18" i="3"/>
  <c r="D18" i="3"/>
  <c r="R16" i="3"/>
  <c r="R15" i="3"/>
  <c r="R24" i="2"/>
  <c r="V24" i="2" s="1"/>
  <c r="P28" i="2"/>
  <c r="T19" i="2"/>
  <c r="V17" i="2"/>
  <c r="F19" i="2"/>
  <c r="D19" i="2"/>
  <c r="V15" i="2"/>
  <c r="V16" i="2"/>
  <c r="V14" i="2"/>
  <c r="G45" i="6" l="1"/>
  <c r="K45" i="6"/>
  <c r="K47" i="6" s="1"/>
  <c r="K68" i="6" s="1"/>
  <c r="I45" i="6"/>
  <c r="I47" i="6" s="1"/>
  <c r="E45" i="6"/>
  <c r="I68" i="6" l="1"/>
  <c r="I83" i="6" s="1"/>
  <c r="K78" i="6"/>
  <c r="K87" i="6" s="1"/>
  <c r="K83" i="6"/>
  <c r="E47" i="6"/>
  <c r="E68" i="6" s="1"/>
  <c r="G47" i="6"/>
  <c r="G68" i="6" s="1"/>
  <c r="G151" i="5"/>
  <c r="I151" i="5"/>
  <c r="I78" i="6" l="1"/>
  <c r="I87" i="6" s="1"/>
  <c r="I81" i="6"/>
  <c r="K81" i="6"/>
  <c r="I85" i="6"/>
  <c r="K85" i="6"/>
  <c r="E83" i="6"/>
  <c r="E78" i="6"/>
  <c r="E87" i="6" s="1"/>
  <c r="G78" i="6"/>
  <c r="G87" i="6" s="1"/>
  <c r="G83" i="6"/>
  <c r="K43" i="4"/>
  <c r="I43" i="4"/>
  <c r="G43" i="4"/>
  <c r="K25" i="4"/>
  <c r="I25" i="4"/>
  <c r="G25" i="4"/>
  <c r="F24" i="3"/>
  <c r="D24" i="3"/>
  <c r="T29" i="2"/>
  <c r="D126" i="1" s="1"/>
  <c r="P29" i="2"/>
  <c r="D124" i="1" s="1"/>
  <c r="F29" i="2"/>
  <c r="D29" i="2"/>
  <c r="E136" i="1"/>
  <c r="G136" i="1"/>
  <c r="K136" i="1"/>
  <c r="L125" i="1"/>
  <c r="L127" i="1" s="1"/>
  <c r="F127" i="1"/>
  <c r="L109" i="1"/>
  <c r="J109" i="1"/>
  <c r="F109" i="1"/>
  <c r="D109" i="1"/>
  <c r="L60" i="1"/>
  <c r="J60" i="1"/>
  <c r="F60" i="1"/>
  <c r="D60" i="1"/>
  <c r="L36" i="1"/>
  <c r="F36" i="1"/>
  <c r="E81" i="6" l="1"/>
  <c r="E85" i="6"/>
  <c r="K46" i="4"/>
  <c r="K48" i="4" s="1"/>
  <c r="I46" i="4"/>
  <c r="I48" i="4" s="1"/>
  <c r="F61" i="1"/>
  <c r="J61" i="1"/>
  <c r="D61" i="1"/>
  <c r="L61" i="1"/>
  <c r="F110" i="1"/>
  <c r="F128" i="1" s="1"/>
  <c r="L110" i="1"/>
  <c r="L128" i="1" s="1"/>
  <c r="G46" i="4"/>
  <c r="G48" i="4" s="1"/>
  <c r="E46" i="4"/>
  <c r="J110" i="1"/>
  <c r="D110" i="1"/>
  <c r="E48" i="4" l="1"/>
  <c r="E66" i="4" s="1"/>
  <c r="E80" i="4" s="1"/>
  <c r="G66" i="4"/>
  <c r="G80" i="4" s="1"/>
  <c r="J23" i="3"/>
  <c r="I66" i="4"/>
  <c r="I80" i="4" s="1"/>
  <c r="I78" i="4" s="1"/>
  <c r="J17" i="3"/>
  <c r="K66" i="4"/>
  <c r="F136" i="1"/>
  <c r="L136" i="1"/>
  <c r="J28" i="2" l="1"/>
  <c r="R28" i="2" s="1"/>
  <c r="G75" i="4"/>
  <c r="G84" i="4" s="1"/>
  <c r="G82" i="4" s="1"/>
  <c r="J18" i="2" s="1"/>
  <c r="E75" i="4"/>
  <c r="E84" i="4" s="1"/>
  <c r="J18" i="3"/>
  <c r="R17" i="3"/>
  <c r="R18" i="3" s="1"/>
  <c r="J11" i="5"/>
  <c r="J42" i="5" s="1"/>
  <c r="J60" i="5" s="1"/>
  <c r="H11" i="5"/>
  <c r="H42" i="5" s="1"/>
  <c r="H60" i="5" s="1"/>
  <c r="I75" i="4"/>
  <c r="I84" i="4" s="1"/>
  <c r="K80" i="4"/>
  <c r="K78" i="4" s="1"/>
  <c r="L11" i="5"/>
  <c r="L42" i="5" s="1"/>
  <c r="K75" i="4"/>
  <c r="K84" i="4" s="1"/>
  <c r="F11" i="5"/>
  <c r="F42" i="5" s="1"/>
  <c r="F60" i="5" s="1"/>
  <c r="F64" i="5" s="1"/>
  <c r="F151" i="5" s="1"/>
  <c r="G78" i="4"/>
  <c r="G81" i="6"/>
  <c r="G85" i="6"/>
  <c r="J29" i="2" l="1"/>
  <c r="D123" i="1" s="1"/>
  <c r="D125" i="1" s="1"/>
  <c r="D127" i="1" s="1"/>
  <c r="D128" i="1" s="1"/>
  <c r="D136" i="1" s="1"/>
  <c r="F156" i="5"/>
  <c r="E82" i="4"/>
  <c r="H64" i="5"/>
  <c r="H151" i="5" s="1"/>
  <c r="H156" i="5" s="1"/>
  <c r="J64" i="5"/>
  <c r="J151" i="5" s="1"/>
  <c r="J156" i="5" s="1"/>
  <c r="J211" i="5" s="1"/>
  <c r="K82" i="4"/>
  <c r="R18" i="2"/>
  <c r="J19" i="2"/>
  <c r="V28" i="2"/>
  <c r="R29" i="2"/>
  <c r="L60" i="5"/>
  <c r="L64" i="5" s="1"/>
  <c r="L151" i="5" s="1"/>
  <c r="L156" i="5" s="1"/>
  <c r="I82" i="4"/>
  <c r="R23" i="3"/>
  <c r="R24" i="3" s="1"/>
  <c r="J24" i="3"/>
  <c r="J123" i="1" s="1"/>
  <c r="J125" i="1" s="1"/>
  <c r="J127" i="1" s="1"/>
  <c r="J128" i="1" s="1"/>
  <c r="J136" i="1" s="1"/>
  <c r="F211" i="5" l="1"/>
  <c r="V29" i="2"/>
  <c r="V18" i="2"/>
  <c r="V19" i="2" s="1"/>
  <c r="R19" i="2"/>
  <c r="W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Yaowalak Somprasert</author>
  </authors>
  <commentList>
    <comment ref="A31" authorId="0" shapeId="0" xr:uid="{0C8D0B2F-5A60-4798-9D07-7607A139A0F8}">
      <text>
        <r>
          <rPr>
            <b/>
            <sz val="9"/>
            <color indexed="81"/>
            <rFont val="Tahoma"/>
            <family val="2"/>
          </rPr>
          <t>Yaowalak Somprasert:</t>
        </r>
        <r>
          <rPr>
            <sz val="9"/>
            <color indexed="81"/>
            <rFont val="Tahoma"/>
            <family val="2"/>
          </rPr>
          <t xml:space="preserve">
WHT, VAT</t>
        </r>
      </text>
    </comment>
  </commentList>
</comments>
</file>

<file path=xl/sharedStrings.xml><?xml version="1.0" encoding="utf-8"?>
<sst xmlns="http://schemas.openxmlformats.org/spreadsheetml/2006/main" count="603" uniqueCount="378">
  <si>
    <t>บริษัท บี จิสติกส์ จำกัด (มหาชน) และบริษัทย่อย</t>
  </si>
  <si>
    <t>งบฐานะการเงิน</t>
  </si>
  <si>
    <t>พันบาท</t>
  </si>
  <si>
    <t>งบการเงินรวม</t>
  </si>
  <si>
    <t>งบการเงินเฉพาะกิจการ</t>
  </si>
  <si>
    <t xml:space="preserve">หมายเหตุ </t>
  </si>
  <si>
    <t>31 ธันวาคม 2566</t>
  </si>
  <si>
    <t>(ยังไม่ได้ตรวจสอบ/</t>
  </si>
  <si>
    <t>(ตรวจสอบแล้ว)</t>
  </si>
  <si>
    <t>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</si>
  <si>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</si>
  <si>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</si>
  <si>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</si>
  <si>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</si>
  <si>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    -   กิจการที่เกี่ยวข้องกัน</t>
  </si>
  <si>
    <t xml:space="preserve">    -   กิจการอื่น</t>
  </si>
  <si>
    <t>ลูกหนี้การค้า-จากการขายใบรับรองคาร์บอนเครดิต</t>
  </si>
  <si>
    <t>ลูกหนี้ค่าขายเงินลงทุน</t>
  </si>
  <si>
    <t>ลูกหนี้ผ่อนชำระที่ครบกำหนดภายในหนึ่งปี</t>
  </si>
  <si>
    <t>สินทรัพย์ทางการเงินที่วัดมูลค่าด้วยมูลค่ายุติธรรมผ่านกำไรหรือขาดทุน</t>
  </si>
  <si>
    <t>เงินจ่ายล่วงหน้าค่าโครงการ</t>
  </si>
  <si>
    <t>เงินประกันโครงการ</t>
  </si>
  <si>
    <t>เงินฝากธนาคารติดภาระค้ำประกัน ระยะสั้น</t>
  </si>
  <si>
    <t>เงินให้กู้ยืมระยะสั้นและดอกเบี้ยค้างรับแก่บริษัทย่อย</t>
  </si>
  <si>
    <t>เงินให้กู้ยืมระยะสั้นและดอกเบี้ยค้างรับแก่บริษัทร่วม</t>
  </si>
  <si>
    <t>เงินให้กู้ยืมระยะสั้นและดอกเบี้ยค้างรับแก่กิจการที่เกี่ยวข้องกัน</t>
  </si>
  <si>
    <t>เงินจ่ายล่วงหน้าค่าหุ้น</t>
  </si>
  <si>
    <t>เงินให้กู้ยืมระยะสั้นและดอกเบี้ยค้างรับแก่กิจการอื่น</t>
  </si>
  <si>
    <t>เงินให้กู้ยืมระยะสั้นแก่บุคคลที่เกี่ยวข้องกัน</t>
  </si>
  <si>
    <t>สินทรัพย์ภาษีเงินได้ของปีปัจจุบัน</t>
  </si>
  <si>
    <t>สินทรัพย์ทางการเงินหมุนเวียนอื่น</t>
  </si>
  <si>
    <t>สินทรัพย์หมุนเวียนอื่น</t>
  </si>
  <si>
    <t xml:space="preserve">     - ใบรับรองเครดิตการผลิตพลังงานหมุนเวียน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</si>
  <si>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</si>
  <si>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</si>
  <si>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</si>
  <si>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เงินฝากธนาคารติดภาระค้ำประกัน</t>
  </si>
  <si>
    <t>เงินลงทุนในบริษัทย่อย</t>
  </si>
  <si>
    <t>เงินลงทุนในบริษัทร่วม</t>
  </si>
  <si>
    <t>เงินลงทุนระยะยาวอื่น</t>
  </si>
  <si>
    <t>เงินให้กู้ยืมระยะยาวและดอกเบี้ยค้างรับแก่บริษัทร่วม</t>
  </si>
  <si>
    <t>เงินจ่ายล่วงหน้าเงินลงทุน</t>
  </si>
  <si>
    <t>เงินให้กู้ยืมระยะยาวและดอกเบี้ยค้างรับแก่กิจการที่เกี่ยวข้องกัน</t>
  </si>
  <si>
    <t>เงินให้กู้ยืมระยะยาวและดอกเบี้ยค้างรับแก่กิจการอื่น</t>
  </si>
  <si>
    <t>เงินให้กู้ยืมระยะยาวกรรมการ</t>
  </si>
  <si>
    <t>ลูกหนี้ผ่อนชำระ</t>
  </si>
  <si>
    <t>สินทรัพย์รอการขาย</t>
  </si>
  <si>
    <t>อสังหาริมทรัพย์เพื่อการลงทุน</t>
  </si>
  <si>
    <t xml:space="preserve">ที่ดิน อาคารและอุปกรณ์ - สุทธิ </t>
  </si>
  <si>
    <t>สินทรัพย์สิทธิการใช้ - สุทธิ</t>
  </si>
  <si>
    <t>สิทธิการเช่า - สุทธิ</t>
  </si>
  <si>
    <t>สินทรัพย์ไม่มีตัวตน - สุทธิ</t>
  </si>
  <si>
    <t>สิทธิในการดำเนินการผลิตและจำหน่ายไฟฟ้า</t>
  </si>
  <si>
    <t>ค่าความนิยม</t>
  </si>
  <si>
    <t>สินทรัพย์ไม่หมุนเวียนอื่น</t>
  </si>
  <si>
    <t>สินทรัพย์ภาษีเงินได้รอตัดบัญชี</t>
  </si>
  <si>
    <t>รวมสินทรัพย์ไม่หมุนเวียน</t>
  </si>
  <si>
    <t>รวมสินทรัพย์</t>
  </si>
  <si>
    <t>หมายเหตุประกอบงบการเงินระหว่างกาลถือเป็นส่วนหนึ่งของงบการเงินระหว่างกาลนี้</t>
  </si>
  <si>
    <t>(..............................................................................................)                                  (..............................................................................................)</t>
  </si>
  <si>
    <t>นางสาวสุทธิรัตน์ ลีสวัสดิ์ตระกูล                                                                                       นายปัญญา บุญญาภิวัฒน์</t>
  </si>
  <si>
    <t>- 1 -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</si>
  <si>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</si>
  <si>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</si>
  <si>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</si>
  <si>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</si>
  <si>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ส่วนของเงินกู้ยืมสถาบันการเงินกำหนดชำระภายในหนึ่งปี</t>
  </si>
  <si>
    <t>หุ้นกู้ระยะสั้น</t>
  </si>
  <si>
    <t>ค่าเงินลงทุนค้างจ่าย</t>
  </si>
  <si>
    <t>เงินกู้ยืมระยะสั้นและดอกเบี้ยค้างจ่ายกิจการที่เกี่ยวข้องกัน</t>
  </si>
  <si>
    <t>เงินกู้ยืมระยะสั้นและดอกเบี้ยค้างจ่าย-กิจการอื่น</t>
  </si>
  <si>
    <t>เงินเบิกล่วงหน้าค่าโครงการ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</si>
  <si>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</si>
  <si>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</si>
  <si>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</si>
  <si>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</si>
  <si>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</si>
  <si>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เงินกู้ยืมระยะยาวจากบุคคลหรือกิจการที่เกี่ยวข้องกัน</t>
  </si>
  <si>
    <t>เงินกู้ยืมระยะยาวสถาบันการเงิน</t>
  </si>
  <si>
    <t>เงินกู้ยืมระยะยาวกิจการอื่น</t>
  </si>
  <si>
    <t>ค่าเช่าค้างจ่าย</t>
  </si>
  <si>
    <t>หุ้นกู้ระยะยาว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</si>
  <si>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</si>
  <si>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</si>
  <si>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</si>
  <si>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</si>
  <si>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</si>
  <si>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</si>
  <si>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</si>
  <si>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 - มูลค่าหุ้นละ 2.04 บาท</t>
  </si>
  <si>
    <t xml:space="preserve">   หุ้นสามัญ 11,558,846,898 หุ้น มูลค่าหุ้นละ 2.04 บาท</t>
  </si>
  <si>
    <t>ทุนที่ออกและชำระแล้ว</t>
  </si>
  <si>
    <t xml:space="preserve">  หุ้นสามัญ 8,074,009,105 หุ้น มูลค่าหุ้นละ 2.04 บาท</t>
  </si>
  <si>
    <t>ส่วนเกิน (ส่วนต่ำ) มูลค่าหุ้น</t>
  </si>
  <si>
    <t>กำไร (ขาดทุน) สะสม</t>
  </si>
  <si>
    <t xml:space="preserve">   ทุนสำรองตามกฎหมาย</t>
  </si>
  <si>
    <t xml:space="preserve">     กำไร(ขาดทุน)สะสม</t>
  </si>
  <si>
    <t>องค์ประกอบอื่นของส่วนของผู้ถือหุ้น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</si>
  <si>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</si>
  <si>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</si>
  <si>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</si>
  <si>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</si>
  <si>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- 2 -</t>
  </si>
  <si>
    <t>(ยังไม่ได้ตรวจสอบ/สอบทานแล้ว)</t>
  </si>
  <si>
    <t>งบการเปลี่ยนแปลงส่วนของผู้ถือหุ้น</t>
  </si>
  <si>
    <t>ผลกำไร (ขาดทุน)</t>
  </si>
  <si>
    <t>รวม</t>
  </si>
  <si>
    <t>จากการวัดมูลค่าใหม่ของ</t>
  </si>
  <si>
    <t>ผลต่างของอัตรา</t>
  </si>
  <si>
    <t>องค์ประกอบ</t>
  </si>
  <si>
    <t>ส่วนได้เสีย</t>
  </si>
  <si>
    <t>ทุนที่ออก</t>
  </si>
  <si>
    <t>ส่วนเกิน (ส่วนต่ำ)</t>
  </si>
  <si>
    <t>ทุนสำรอง</t>
  </si>
  <si>
    <t>ผลประโยชน์พนักงาน</t>
  </si>
  <si>
    <t>แลกเปลี่ยนจากการ</t>
  </si>
  <si>
    <t>อื่นของส่วน</t>
  </si>
  <si>
    <t>รวมส่วนของ</t>
  </si>
  <si>
    <t>ที่ไม่มีอำนาจ</t>
  </si>
  <si>
    <t>และชำระแล้ว</t>
  </si>
  <si>
    <t>มูลค่าหุ้นสามัญ</t>
  </si>
  <si>
    <t xml:space="preserve">ตามกฎหมาย </t>
  </si>
  <si>
    <t>ขาดทุนสะสม</t>
  </si>
  <si>
    <t>ที่กำหนดไว้</t>
  </si>
  <si>
    <t>แปลงค่างบการเงิน</t>
  </si>
  <si>
    <t>ของผู้ถือหุ้น</t>
  </si>
  <si>
    <t>ผู้ถือหุ้นส่วนของบริษัท</t>
  </si>
  <si>
    <t>ควบคุม</t>
  </si>
  <si>
    <t>ผู้ถือหุ้น</t>
  </si>
  <si>
    <t>ยอดคงเหลือ ณ วันที่ 1 มกราคม 2566</t>
  </si>
  <si>
    <t>เพิ่มทุน</t>
  </si>
  <si>
    <t>โอนไปกำไร(ขาดทุน)สะสม</t>
  </si>
  <si>
    <t>กำไร(ขาดทุน)เบ็ดเสร็จรวมสำหรับงวด</t>
  </si>
  <si>
    <t>ยอดคงเหลือ ณ วันที่ 1 มกราคม 2567</t>
  </si>
  <si>
    <t>เพิ่มขึ้นจากการซื้อบริษัทย่อย</t>
  </si>
  <si>
    <t>ลดลงจากการขายบริษัทย่อย</t>
  </si>
  <si>
    <t>(..............................................................................................)                                                      (..............................................................................................)</t>
  </si>
  <si>
    <t>- 3 -</t>
  </si>
  <si>
    <t>ผลกำไร (ขาดทุน) จาก</t>
  </si>
  <si>
    <t>การวัดมูลค่าใหม่ของ</t>
  </si>
  <si>
    <t>ผลต่างจากการเปลี่ยนแปลง</t>
  </si>
  <si>
    <t>ในมูลค่ายุติธรรมของ</t>
  </si>
  <si>
    <t>เงินลงทุนเผื่อขาย</t>
  </si>
  <si>
    <t>นางสาวสุทธิรัตน์ ลีสวัสดิ์ตระกูล                                                                                                                 นายปัญญา บุญญาภิวัฒน์</t>
  </si>
  <si>
    <t>- 4 -</t>
  </si>
  <si>
    <t>งบกำไรขาดทุน</t>
  </si>
  <si>
    <t xml:space="preserve">รายได้ </t>
  </si>
  <si>
    <t>รายได้จากการขายใบรับรองคาร์บอนเครดิต</t>
  </si>
  <si>
    <t>รายได้อื่น</t>
  </si>
  <si>
    <t xml:space="preserve">   รายได้ดอกเบี้ย</t>
  </si>
  <si>
    <t xml:space="preserve">   กำไรจากการขายทรัพย์สินถาวร</t>
  </si>
  <si>
    <t xml:space="preserve">   กำไรจากการขายเงินลงทุนในบริษัทย่อย</t>
  </si>
  <si>
    <t xml:space="preserve">   กำไรจากการขายเงินลงทุนในบริษัทร่วม</t>
  </si>
  <si>
    <t xml:space="preserve">   กำไรจากการรับโอนที่ดิน</t>
  </si>
  <si>
    <t xml:space="preserve">   กำไรจากการขายสินทรัพย์รอการขาย</t>
  </si>
  <si>
    <t xml:space="preserve">   กำไรจากอัตราแลกเปลี่ยน</t>
  </si>
  <si>
    <t xml:space="preserve">   อื่นๆ</t>
  </si>
  <si>
    <t>รวมรายได้</t>
  </si>
  <si>
    <t xml:space="preserve">ค่าใช้จ่าย </t>
  </si>
  <si>
    <t>ต้นทุนขายใบรับรองคาร์บอนเครดิต</t>
  </si>
  <si>
    <t>หนี้สงสัยจะสูญ</t>
  </si>
  <si>
    <t>รวมค่าใช้จ่าย</t>
  </si>
  <si>
    <t>ส่วนแบ่งกำไร (ขาดทุน) จากเงินลงทุนในบริษัทร่วม</t>
  </si>
  <si>
    <t>กำไร(ขาดทุน) สำหรับงวด</t>
  </si>
  <si>
    <t>นางสาวสุทธิรัตน์ ลีสวัสดิ์ตระกูล                                                                                         นายปัญญา บุญญาภิวัฒน์</t>
  </si>
  <si>
    <t>- 5 -</t>
  </si>
  <si>
    <t>งบกำไรขาดทุนเบ็ดเสร็จ</t>
  </si>
  <si>
    <t>กำไร (ขาดทุน) เบ็ดเสร็จอื่น</t>
  </si>
  <si>
    <t xml:space="preserve">     กำไร(ขาดทุน)จากการวัดมูลค่าสินทรัพย์ทางการเงิน</t>
  </si>
  <si>
    <t>รายการที่อาจถูกจัดประเภทใหม่ไว้ในกำไรหรือขาดทุนในภายหลัง :</t>
  </si>
  <si>
    <t xml:space="preserve">     กำไร(ขาดทุน) จากการวัดมูลค่าใหม่ของ-</t>
  </si>
  <si>
    <t xml:space="preserve">          -ผลประโยชน์พนักงานที่กำหนดไว้</t>
  </si>
  <si>
    <t>กำไร (ขาดทุน) เบ็ดเสร็จอื่นสำหรับงวด</t>
  </si>
  <si>
    <t>กำไร(ขาดทุน) เบ็ดเสร็จรวมสำหรับงวด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</si>
  <si>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</si>
  <si>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</si>
  <si>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</si>
  <si>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กำไร(ขาดทุน)ต่อหุ้นขั้นพื้นฐาน</t>
  </si>
  <si>
    <t xml:space="preserve">     กำไร(ขาดทุน) ต่อหุ้น (บาท)</t>
  </si>
  <si>
    <t xml:space="preserve">     จำนวนหุ้นสามัญถัวเฉลี่ยถ่วงน้ำหนัก (หุ้น)</t>
  </si>
  <si>
    <t>กำไร(ขาดทุน)ต่อหุ้นปรับลด</t>
  </si>
  <si>
    <t>- 6 -</t>
  </si>
  <si>
    <t>งบกระแสเงินสด</t>
  </si>
  <si>
    <t>กระแสเงินสดจากกิจกรรมดำเนินงาน</t>
  </si>
  <si>
    <t>(ขาดทุน)สำหรับงวด</t>
  </si>
  <si>
    <t>รายการปรับกระทบรายการกำไร(ขาดทุน)ก่อนภาษีเงินได้</t>
  </si>
  <si>
    <t>ค่าเสื่อมราคาและค่าใช้จ่ายตัดบัญชี</t>
  </si>
  <si>
    <t>ตัดจำหน่ายสินทรัพย์สิทธิการใช้</t>
  </si>
  <si>
    <t>ค่าเผื่อการด้อยค่าเงินลงทุน</t>
  </si>
  <si>
    <t>ค่าใช้จ่ายในการออกหุ้นกู้ตัดจ่าย</t>
  </si>
  <si>
    <t>หนี้สงสัยจะสูญ(กลับรายการ)</t>
  </si>
  <si>
    <t>หนี้สูญ</t>
  </si>
  <si>
    <t>ค่าชดเชยความเสียหายจากคดีความ</t>
  </si>
  <si>
    <t>รายการตัดจ่ายภาษีเงินได้นิติบุคคลที่ขอคืน</t>
  </si>
  <si>
    <t>ค่าใช้จ่ายผลประโยชน์พนักงาน</t>
  </si>
  <si>
    <t>(กำไร)ขาดทุนจากอัตราแลกเปลี่ยนที่ยังไม่เกิดขึ้น</t>
  </si>
  <si>
    <t>กำไรจากการรับโอนที่ดินเพื่อรับชำระลูกหนี้ค่าเงินลงทุน</t>
  </si>
  <si>
    <t>(กำไร)จากการจำหน่ายสินทรัพย์ทางการเงินหมุนเวียน</t>
  </si>
  <si>
    <t>(กำไร)จากการจำหน่ายเงินลงทุนบริษัทร่วม</t>
  </si>
  <si>
    <t>(กำไร)จากการจำหน่ายเงินลงทุนบริษัทย่อย</t>
  </si>
  <si>
    <t>ขาดทุนจากการเลิกใช้สินทรัพย์ไม่มีตัวตน</t>
  </si>
  <si>
    <t>กำไรจากการซื้อหน่วยธุรกิจ</t>
  </si>
  <si>
    <t>ส่วนแบ่งกำไรในบริษัทร่วม</t>
  </si>
  <si>
    <t>เงินปันผลรับ</t>
  </si>
  <si>
    <t>ดอกเบี้ยรับ</t>
  </si>
  <si>
    <t>ดอกเบี้ยจ่าย</t>
  </si>
  <si>
    <t>ภาษีเงินได้</t>
  </si>
  <si>
    <t>กำไร(ขาดทุน)จากการดำเนินงานก่อนการเปลี่ยนแปลงในสินทรัพย์</t>
  </si>
  <si>
    <t xml:space="preserve">    และหนี้สินดำเนินงาน</t>
  </si>
  <si>
    <t>สินทรัพย์ดำเนินงาน(เพิ่มขึ้น)ลดลง</t>
  </si>
  <si>
    <t>ลูกหนี้การค้าและลูกหนี้อื่นหมุนเวียนลดลง</t>
  </si>
  <si>
    <t>ใบรับรองเครดิตการผลิตพลังงานหมุนเวียน</t>
  </si>
  <si>
    <t>ลูกหนี้ค่าใบรับรองคาร์บอนเครดิต</t>
  </si>
  <si>
    <t>สินทรัพย์หมุนเวียนอื่น(เพิ่มขึ้น)ลดลง</t>
  </si>
  <si>
    <t>สินทรัพย์ไม่หมุนเวียนอื่น(เพิ่มขึ้น)ลดลง</t>
  </si>
  <si>
    <t>หนี้สินดำเนินงานเพิ่มขึ้น(ลดลง)</t>
  </si>
  <si>
    <t>เจ้าหนี้การค้าและเจ้าหนี้อื่นหมุนเวียน(ลดลง)</t>
  </si>
  <si>
    <t>หนี้สินหมุนเวียนอื่นเพิ่มขึ้น</t>
  </si>
  <si>
    <t>หนี้สินไม่หมุนเวียนอื่นเพิ่มขึ้น</t>
  </si>
  <si>
    <t>กระแสเงินสดสุทธิได้มาจากการดำเนินงาน</t>
  </si>
  <si>
    <t>ภาษีเงินได้รับคืน</t>
  </si>
  <si>
    <t>เงินสดจ่ายผลประโยชน์พนักงาน</t>
  </si>
  <si>
    <t>เงินสดสุทธิได้มาจากกิจกรรมดำเนินงาน</t>
  </si>
  <si>
    <t>- 7 -</t>
  </si>
  <si>
    <t>งบกระแสเงินสด(ต่อ)</t>
  </si>
  <si>
    <t>กระแสเงินสดจากกิจกรรมลงทุน</t>
  </si>
  <si>
    <t>เงินสดรับดอกเบี้ย</t>
  </si>
  <si>
    <t>เงินสดจ่ายซื้อลูกหนี้แฟคเตอริ่ง</t>
  </si>
  <si>
    <t>เงินสดรับจากลูกหนี้แฟคเตอริ่ง</t>
  </si>
  <si>
    <t>เงินสดจ่ายเพื่อซื้อเงินลงทุนในบริษัทร่วม</t>
  </si>
  <si>
    <t>เงินฝากติดภาระค้ำประกัน(เพิ่มขึ้น)</t>
  </si>
  <si>
    <t>เงินสดจ่ายล่วงหน้าเงินลงทุน</t>
  </si>
  <si>
    <t>เงินสดรับจากการขายเงินลงทุนในบริษัทร่วม</t>
  </si>
  <si>
    <t>เงินสดจ่ายเพื่อเพิ่มทุนในบริษัทย่อย</t>
  </si>
  <si>
    <t>เงินสดจ่ายเพื่อซื้อในบริษัทย่อยสุทธิจากเงินสดที่ได้รับมา</t>
  </si>
  <si>
    <t>เงินสดจ่ายค่าใช้จ่ายที่เกี่ยวข้องกับการขายเงินลงทุนในบริษัทย่อย</t>
  </si>
  <si>
    <t>เงินให้กู้ยืมระยะสั้นแก่บริษัทย่อย</t>
  </si>
  <si>
    <t>เงินสดรับคืนจากให้กู้ยืมระยะสั้นแก่บริษัทย่อย</t>
  </si>
  <si>
    <t>เงินให้กู้ยืมระยะสั้นแก่บริษัทที่เกี่ยวข้องกัน</t>
  </si>
  <si>
    <t>เงินสดรับคืนจากให้กู้ยืมระยะสั้นแก่กิจการที่เกี่ยวข้องกัน</t>
  </si>
  <si>
    <t>เงินให้กู้ยืมระยะยาวแก่บริษัทย่อย</t>
  </si>
  <si>
    <t>เงินให้กู้ยืมระยะยาวแก่บริษัทที่เกี่ยวข้องกัน</t>
  </si>
  <si>
    <t>เงินสดรับคืนจากเงินให้กู้ยืมระยะยาวแก่กิจการที่เกี่ยวข้อง</t>
  </si>
  <si>
    <t>เงินสดรับคืนจากเงินให้กู้ยืมระยะสั้นแก่กิจการที่เกี่ยวข้องกัน</t>
  </si>
  <si>
    <t>เงินสดจ่ายเพื่อให้กู้ยืมระยะสั้นแก่บริษัทที่เกี่ยวข้องกัน</t>
  </si>
  <si>
    <t>เงินสดจ่ายเพื่อให้กู้ยืมแก่กรรมการ</t>
  </si>
  <si>
    <t>เงินสดรับคืนจากเงินให้กู้กรรมการ</t>
  </si>
  <si>
    <t>เงินสดรับคืนจากเงินให้กู้ยืมระยะยาวแก่กิจการอื่น</t>
  </si>
  <si>
    <t>เงินให้กู้ยืมระยะยาวแก่กิจการอื่น</t>
  </si>
  <si>
    <t>เงินสดรับจากการให้กู้ยืมระยะยาวแก่บริษัทร่วม</t>
  </si>
  <si>
    <t>เงินสดจ่ายเพื่อให้กู้ยืมระยะสั้นแก่กิจการอื่น</t>
  </si>
  <si>
    <t>เงินสดจ่ายชำระค่าเพิ่มทุนในเงินลงทุนในบริษัทร่วม</t>
  </si>
  <si>
    <t>เงินสดจ่ายเงินมัดจำค่าที่ดิน</t>
  </si>
  <si>
    <t>รับเงินสดมัดจำค่าที่ดิน</t>
  </si>
  <si>
    <t>เงินสดจ่ายเพื่อซื้อที่ดิน อาคาร และอุปกรณ์</t>
  </si>
  <si>
    <t>เงินสดจ่ายเพื่อซื้อสินทรัพย์สิทธิการใช้</t>
  </si>
  <si>
    <t>เงินสดจ่ายเพื่อปรับปรุงสิทธิการเช่า</t>
  </si>
  <si>
    <t>เงินสดรับจากการขายอาคาร อุปกรณ์ และสินทรัพย์ไม่มีตัวตน</t>
  </si>
  <si>
    <t>เงินสดรับจากการขายสินทรัพย์สิทธิการใช้</t>
  </si>
  <si>
    <t>เงินสดจ่ายซื้อสินทรัพย์ไม่มีตัวตน</t>
  </si>
  <si>
    <t>เงินสดรับจากสินทรัพย์รอการขายสุทธิจากเงินจ่ายเพื่อปรับปรุงที่ดินให้พร้อมขาย</t>
  </si>
  <si>
    <t>เงินสดจ่ายค่าธรรมเนียมการโอนอสังหาริมทรัพย์เพื่อการลงทุน</t>
  </si>
  <si>
    <t>เงินสดสุทธิได้มาจากกิจกรรมลงทุน</t>
  </si>
  <si>
    <t>กระแสเงินสดจากกิจกรรมจัดหาเงิน</t>
  </si>
  <si>
    <t>เงินสดจ่ายดอกเบี้ย</t>
  </si>
  <si>
    <t>เงินสดจ่ายคืนหนี้สินภายใต้สัญญาเช่า</t>
  </si>
  <si>
    <t>เงินสดรับจากเพิ่มทุนในบริษัทย่อย(จากส่วนได้เสียที่ไม่มีอำนาจควบคุม)</t>
  </si>
  <si>
    <t>เงินสดรับจากการเพิ่มทุน</t>
  </si>
  <si>
    <t>เงินสดรับจากเงินกู้ยืมระยะสั้นจากการออกหุ้นกู้</t>
  </si>
  <si>
    <t>ค่าใช้จ่ายในการออกหุ้นกู้ระยะสั้น</t>
  </si>
  <si>
    <t>เงินสดรับจากเงินกู้ยืมระยะยาวจากการออกหุ้นกู้</t>
  </si>
  <si>
    <t>ค่าใช้จ่ายในการออกหุ้นกู้ระยะยาว</t>
  </si>
  <si>
    <t>เงินสดรับจากเงินกู้ยืมจากสถาบันการเงิน</t>
  </si>
  <si>
    <t>เงินสดจ่ายคืนเงินกู้ยืมจากสถาบันการเงิน</t>
  </si>
  <si>
    <t>เงินสดสุทธิ(ใช้ไปใน)กิจกรรมจัดหาเงิน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</si>
  <si>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</si>
  <si>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เงินสดและรายการเทียบเท่าเงินสดต้นงวด</t>
  </si>
  <si>
    <t>เงินสดและรายการเทียบเท่าเงินสดเพิ่มขึ้นจากการซื้อและขายบริษัทย่อย</t>
  </si>
  <si>
    <t>ผลกระทบจากอัตราแลกเปลี่ยนของเงินตราต่างประเทศ</t>
  </si>
  <si>
    <t>ผลแตกต่างจากการแปลงค่างบการเงิน</t>
  </si>
  <si>
    <t>เงินสดและรายการเทียบเท่าเงินสดปลายงวด</t>
  </si>
  <si>
    <t>ข้อมูลเพิ่มเติมเกี่ยวกับงบกระแสเงินสด</t>
  </si>
  <si>
    <t>- 8 -</t>
  </si>
  <si>
    <t>Test</t>
  </si>
  <si>
    <t>Checked</t>
  </si>
  <si>
    <t>กำไรจากการขายทรัพย์สินถาวร</t>
  </si>
  <si>
    <t>เงินสดรับจากการจำหน่ายเงินลงทุนในบริษัทร่วม</t>
  </si>
  <si>
    <t>เงินให้กู้ยืมระยะสั้นแก่กิจการอื่น</t>
  </si>
  <si>
    <t>เงินสดรับคืนจากให้กู้ยืมระยะสั้นแก่กิจการอื่น</t>
  </si>
  <si>
    <t>เงินสดจ่ายเงินกู้ยืมระยะสั้นกิจการที่เกี่ยวข้องกัน</t>
  </si>
  <si>
    <t>เจ้าหนี้ตามสัญญาเช่าลดลงจากการขายสินทรัพย์สิทธิการใช้</t>
  </si>
  <si>
    <t>สินทรัพย์สิทธิการใช้(เพิ่มขึ้น)</t>
  </si>
  <si>
    <t>เงินสดรับจากการขายเงินลงทุนในบริษัทย่อยลดลง</t>
  </si>
  <si>
    <t>เงินสดรับจากการขายเงินลงทุนในบริษัทร่วมเพิ่มขึ้น</t>
  </si>
  <si>
    <t>สำหรับงวดสามเดือน สิ้นสุดวันที่ 30 มิถุนายน</t>
  </si>
  <si>
    <t>งบฐานะการเงิน (ต่อ)</t>
  </si>
  <si>
    <t xml:space="preserve">   รายได้จากการให้บริการ</t>
  </si>
  <si>
    <t xml:space="preserve">   รายได้ค่าก่อสร้าง</t>
  </si>
  <si>
    <t xml:space="preserve">   รายได้จากการขายไฟ</t>
  </si>
  <si>
    <t xml:space="preserve">   รายได้จากการขายน้ำดิบ</t>
  </si>
  <si>
    <t xml:space="preserve">   ต้นทุนการให้บริการ</t>
  </si>
  <si>
    <t xml:space="preserve">   ต้นทุนงานก่อสร้าง</t>
  </si>
  <si>
    <t xml:space="preserve">   ต้นทุนในการขายไฟ</t>
  </si>
  <si>
    <t xml:space="preserve">   ต้นทุนในการขายน้ำดิบ</t>
  </si>
  <si>
    <t xml:space="preserve">   ค่าใช้จ่ายในการขาย</t>
  </si>
  <si>
    <t xml:space="preserve">   ค่าใช้จ่ายในการบริหาร </t>
  </si>
  <si>
    <t xml:space="preserve">   หนี้สงสัยจะสูญ</t>
  </si>
  <si>
    <t xml:space="preserve">   ต้นทุนทางการเงิน</t>
  </si>
  <si>
    <t xml:space="preserve">   กำไร(ขาดทุน) ก่อนภาษีเงินได้</t>
  </si>
  <si>
    <t xml:space="preserve">   รายได้ (ค่าใช้จ่าย) ภาษีเงินได้</t>
  </si>
  <si>
    <t>สินทรัพย์ที่ถือไว้เพื่อขาย</t>
  </si>
  <si>
    <t>(ปรับปรุงใหม่)</t>
  </si>
  <si>
    <t>1 มกราคม 2566</t>
  </si>
  <si>
    <t xml:space="preserve">   ขาดทุนจากการขายสินทรัพย์</t>
  </si>
  <si>
    <t xml:space="preserve">   ผลขาดทุนจากการด้อยค่าสินทรัพย์ไม่มีตัวตน</t>
  </si>
  <si>
    <t xml:space="preserve">   ผลขาดทุนจากการด้อยค่าสินทรัพย์</t>
  </si>
  <si>
    <t xml:space="preserve">  ผลขาดทุนจากการด้อยค่าเงินลงทุน</t>
  </si>
  <si>
    <t xml:space="preserve">      กำไร(ขาดทุน)จากการแปลงค่าบนงบการเงิน</t>
  </si>
  <si>
    <t xml:space="preserve">         กำไร(ขาดทุน)จากการแปลงค่าบนงบการเงิน</t>
  </si>
  <si>
    <t xml:space="preserve">         ภาษีเงินได้เกี่ยวข้องกับองค์ประกอบอื่นของส่วนของผู้ถือหุ้น</t>
  </si>
  <si>
    <t>กำไร(ขาดทุน)เบ็ดเสร็จรวมสำหรับงวด-ปรับปรุงใหม่</t>
  </si>
  <si>
    <t>ยอดคงเหลือ ณ วันที่ 1 มกราคม 2567-ก่อนปรับปรุง</t>
  </si>
  <si>
    <t>กำไรสะสมปรับปรุง</t>
  </si>
  <si>
    <t>ยอดคงเหลือ ณ วันที่ 1 มกราคม 2567-หลังปรับปรุง</t>
  </si>
  <si>
    <t xml:space="preserve">  หุ้นสามัญ 4,549,179,515 หุ้น มูลค่าหุ้นละ 0.68 บาท</t>
  </si>
  <si>
    <t xml:space="preserve">  หุ้นสามัญ 3,460,259,199 หุ้น มูลค่าหุ้นละ 0.68 บาท</t>
  </si>
  <si>
    <t>ค่าเผื่อการด้อยค่าสินทรัพย์ไม่มีตัวตน</t>
  </si>
  <si>
    <t>เงินสดรับจากการกู้ยืมระยะสั้นกิจการที่เกี่ยวข้องกัน</t>
  </si>
  <si>
    <t>เงินสดจ่ายกู้ยืมระยะสั้นกิจการที่เกี่ยวข้องกัน</t>
  </si>
  <si>
    <t>เงินสดจ่ายเงินกู้ยืมระยะสั้นกิจการอื่น</t>
  </si>
  <si>
    <t>เงินกู้ยืมระยะสั้นและดอกเบี้ยค้างจ่ายกิจการอื่น ลดลง</t>
  </si>
  <si>
    <t>เงินให้กู้ยืมระยะสั้นและดอกเบี้ยค้างรับแก่กิจการอื่น ลดลง</t>
  </si>
  <si>
    <t>- 10 -</t>
  </si>
  <si>
    <t>- 11 -</t>
  </si>
  <si>
    <t>ลูกหนี้ตามสัญญาโอนสิทธิเรียกร้อง (ลูกหนี้แฟคตอริ่ง)</t>
  </si>
  <si>
    <t>เงินสดรับจ่ายคืนหุ้นกู้ระยะสั้น</t>
  </si>
  <si>
    <t xml:space="preserve">                                                                                                                                                        นางสาวสุทธิรัตน์ ลีสวัสดิ์ตระกูล                                                                                                           นายปัญญา บุญญาภิวัฒน์</t>
  </si>
  <si>
    <t xml:space="preserve">   ขาดทุนจากอัตราแลกเปลี่ยน</t>
  </si>
  <si>
    <t xml:space="preserve">  ผลขาดทุนจากการขายเงินลงทุน</t>
  </si>
  <si>
    <t>สำหรับงวดเก้าเดือน สิ้นสุดวันที่ 30 กันยายน 2567</t>
  </si>
  <si>
    <t>สำหรับงวดสามเดือน สิ้นสุดวันที่ 30 กันยายน 2567</t>
  </si>
  <si>
    <t>สำหรับงวดสามเดือน สิ้นสุดวันที่ 30 กันยายน</t>
  </si>
  <si>
    <t xml:space="preserve">   ผลขาดทุนจากการขายเงินลงทุน</t>
  </si>
  <si>
    <t>ยอดคงเหลือ ณ วันที่ 30 กันยายน 2566</t>
  </si>
  <si>
    <t>ยอดคงเหลือ ณ วันที่ 30 กันยายน 2567</t>
  </si>
  <si>
    <t>ณ วันที่ 30 กันยายน 2567</t>
  </si>
  <si>
    <t>30 กันยายน 2567</t>
  </si>
  <si>
    <t>ลูกหนี้เงินมัดจำค่าเงินลงทุนและเงินให้กู้ยืมระยะสั้น</t>
  </si>
  <si>
    <t>เงินเบิกเกินบัญชีและเงินกู้ยืมระยะสั้น</t>
  </si>
  <si>
    <t>-</t>
  </si>
  <si>
    <t>สำหรับงวดเก้าเดือน สิ้นสุดวันที่ 30 กันยายน</t>
  </si>
  <si>
    <t>ค่าเผื่อการด้อยค่าสินทรัพย์รอการขาย</t>
  </si>
  <si>
    <t>กำไรจากการยกเลิกสัญญา</t>
  </si>
  <si>
    <t>ขาดทุนจากการขายเงินลงทุน</t>
  </si>
  <si>
    <t>ลูกหนี้ค่าขายเงินมัดจำค่าเงินลงทุนและเงินกู้ยืมระยะสั้น</t>
  </si>
  <si>
    <t>เงินสดรับจากการขายเงินลงทุนในบริษัทย่อย</t>
  </si>
  <si>
    <t>เงินสดจ่ายเพื่อซื้อเงินลงทุนทั่วไป</t>
  </si>
  <si>
    <t>เงินสดรับจากเงินกู้ยืมระยะสั้นกิจการที่เกี่ยวข้องกัน</t>
  </si>
  <si>
    <t>เงินสดรับจากการกู้ยืมระยะยาวกิจการอื่น</t>
  </si>
  <si>
    <t>เงินสดรับจากเงินเบิกเกินบัญชีและเงินกู้ยืมระยะสั้น</t>
  </si>
  <si>
    <t>ลูกหนี้การค้าและลูกหนี้หมุนเวียนอื่นเพิ่มขึ้น</t>
  </si>
  <si>
    <t>เงินปันผลรับลดลง</t>
  </si>
  <si>
    <t>อสังหาริมทรัพย์เพิ่มขึ้น</t>
  </si>
  <si>
    <t>เงินลงทุนในบริษัทร่วมลดลงจากการโอนไปเป็นเงินลงทุนในบริษัทย่อย</t>
  </si>
  <si>
    <t>เงินลงทุนในบริษัทย่อยเพิ่มขึ้นจากการรับโอนมาจากบริษัทร่วม</t>
  </si>
  <si>
    <t>เงินลงทุนในบริษัทร่วมเพิ่มขึ้น</t>
  </si>
  <si>
    <t>เจ้าหนี้การค้าและเจ้าหนี้อื่นหมุนเวียนเพิ่มขึ้น</t>
  </si>
  <si>
    <t>เจ้าหนี้อื่นจากการขายเงินลงทุนในบริษัทร่วมลดลง</t>
  </si>
  <si>
    <t>เจ้าหนี้ค่าหุ้นค้างจ่าย</t>
  </si>
  <si>
    <t>เงินจ่ายรับจากการซื้อเงินลงทุนทั่วไป</t>
  </si>
  <si>
    <t>เจ้าหนี้ตามสัญญาเช่าลดลงจากสินทรัพย์สิทธิการใช้</t>
  </si>
  <si>
    <t>สินทรัพย์สิทธิการใช้(ลดลง)</t>
  </si>
  <si>
    <t>ลูกหนี้ค่าขายเงินมัดจำค่าเงินลงทุนและเงินกู้ยืมระยะสั้นลดลง</t>
  </si>
  <si>
    <t>เงินสดจ่ายล่วงหน้าเงินลงทุนลดลง</t>
  </si>
  <si>
    <t>ขาดทุนจากการขายทรัพย์สินถาวรและสินทรัพย์สิทธิการใช้</t>
  </si>
  <si>
    <t>เจ้าหนี้ค่าหุ้น</t>
  </si>
  <si>
    <t>- 9 -</t>
  </si>
  <si>
    <t xml:space="preserve">การแบ่งปันกำไร (ขาดทุน)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</si>
</sst>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;\(#,##0.00\)"/>
    <numFmt numFmtId="167" formatCode="_(* #,##0_);_(* \(#,##0\);_(* &quot;-&quot;??_);_(@_)"/>
    <numFmt numFmtId="168" formatCode="0.0"/>
    <numFmt numFmtId="169" formatCode="#,##0.00\ ;\(#,##0.00\)"/>
    <numFmt numFmtId="170" formatCode="#,##0.000\ ;\(#,##0.000\)"/>
    <numFmt numFmtId="171" formatCode="#,##0.0000\ ;\(#,##0.0000\)"/>
    <numFmt numFmtId="172" formatCode="_-* #,##0_-;\-* #,##0_-;_-* &quot;-&quot;??_-;_-@_-"/>
    <numFmt numFmtId="173" formatCode="_(* #,##0.0000000_);_(* \(#,##0.0000000\);_(* &quot;-&quot;??_);_(@_)"/>
  </numFmts>
  <fonts count="2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i/>
      <sz val="14"/>
      <name val="Angsana New"/>
      <family val="1"/>
    </font>
    <font>
      <b/>
      <i/>
      <sz val="14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sz val="14"/>
      <color indexed="9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i/>
      <sz val="14"/>
      <color theme="1"/>
      <name val="Angsana New"/>
      <family val="1"/>
    </font>
    <font>
      <sz val="11"/>
      <name val="Times New Roman"/>
      <family val="1"/>
    </font>
    <font>
      <sz val="14"/>
      <color theme="1"/>
      <name val="Angsana New"/>
      <family val="1"/>
      <charset val="222"/>
    </font>
    <font>
      <b/>
      <i/>
      <sz val="14"/>
      <color theme="1"/>
      <name val="Angsana New"/>
      <family val="1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6" fillId="0" borderId="0"/>
    <xf numFmtId="0" fontId="9" fillId="0" borderId="0"/>
    <xf numFmtId="0" fontId="9" fillId="0" borderId="0"/>
    <xf numFmtId="0" fontId="19" fillId="0" borderId="0"/>
    <xf numFmtId="165" fontId="21" fillId="0" borderId="0" applyFont="0" applyFill="0" applyBorder="0" applyAlignment="0" applyProtection="0"/>
  </cellStyleXfs>
  <cellXfs count="219">
    <xf numFmtId="0" fontId="0" fillId="0" borderId="0" xfId="0"/>
    <xf numFmtId="166" fontId="6" fillId="0" borderId="0" xfId="1" applyNumberFormat="1" applyFont="1" applyFill="1" applyBorder="1" applyAlignment="1">
      <alignment horizontal="center" vertical="top" wrapText="1"/>
    </xf>
    <xf numFmtId="164" fontId="8" fillId="0" borderId="0" xfId="1" applyNumberFormat="1" applyFont="1" applyFill="1"/>
    <xf numFmtId="164" fontId="8" fillId="0" borderId="0" xfId="3" applyNumberFormat="1" applyFont="1" applyFill="1" applyBorder="1" applyAlignment="1">
      <alignment horizontal="center"/>
    </xf>
    <xf numFmtId="164" fontId="4" fillId="0" borderId="0" xfId="3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164" fontId="4" fillId="0" borderId="0" xfId="3" applyNumberFormat="1" applyFont="1" applyFill="1" applyBorder="1" applyAlignment="1">
      <alignment horizontal="right"/>
    </xf>
    <xf numFmtId="167" fontId="8" fillId="0" borderId="0" xfId="3" applyNumberFormat="1" applyFont="1" applyFill="1" applyAlignment="1"/>
    <xf numFmtId="167" fontId="4" fillId="0" borderId="0" xfId="3" applyNumberFormat="1" applyFont="1" applyFill="1" applyAlignment="1"/>
    <xf numFmtId="167" fontId="8" fillId="0" borderId="0" xfId="1" applyNumberFormat="1" applyFont="1" applyFill="1"/>
    <xf numFmtId="167" fontId="8" fillId="0" borderId="0" xfId="1" applyNumberFormat="1" applyFont="1" applyFill="1" applyBorder="1"/>
    <xf numFmtId="167" fontId="8" fillId="0" borderId="0" xfId="3" applyNumberFormat="1" applyFont="1" applyFill="1" applyBorder="1" applyAlignment="1"/>
    <xf numFmtId="167" fontId="4" fillId="0" borderId="0" xfId="3" applyNumberFormat="1" applyFont="1" applyFill="1" applyBorder="1" applyAlignment="1">
      <alignment horizontal="right"/>
    </xf>
    <xf numFmtId="167" fontId="4" fillId="0" borderId="0" xfId="3" applyNumberFormat="1" applyFont="1" applyFill="1" applyBorder="1" applyAlignment="1">
      <alignment horizontal="center"/>
    </xf>
    <xf numFmtId="167" fontId="8" fillId="0" borderId="0" xfId="3" applyNumberFormat="1" applyFont="1" applyFill="1" applyBorder="1" applyAlignment="1">
      <alignment horizontal="center"/>
    </xf>
    <xf numFmtId="167" fontId="8" fillId="0" borderId="1" xfId="3" applyNumberFormat="1" applyFont="1" applyFill="1" applyBorder="1" applyAlignment="1"/>
    <xf numFmtId="167" fontId="8" fillId="0" borderId="3" xfId="3" applyNumberFormat="1" applyFont="1" applyFill="1" applyBorder="1" applyAlignment="1">
      <alignment horizontal="center"/>
    </xf>
    <xf numFmtId="167" fontId="4" fillId="0" borderId="0" xfId="4" applyNumberFormat="1" applyFont="1" applyFill="1" applyBorder="1" applyAlignment="1">
      <alignment horizontal="right"/>
    </xf>
    <xf numFmtId="164" fontId="8" fillId="0" borderId="0" xfId="3" applyNumberFormat="1" applyFont="1" applyFill="1" applyBorder="1" applyAlignment="1">
      <alignment horizontal="right"/>
    </xf>
    <xf numFmtId="167" fontId="4" fillId="0" borderId="0" xfId="3" applyNumberFormat="1" applyFont="1" applyFill="1" applyAlignment="1">
      <alignment horizontal="center"/>
    </xf>
    <xf numFmtId="167" fontId="8" fillId="0" borderId="0" xfId="3" applyNumberFormat="1" applyFont="1" applyFill="1" applyBorder="1" applyAlignment="1">
      <alignment horizontal="right"/>
    </xf>
    <xf numFmtId="167" fontId="4" fillId="0" borderId="0" xfId="4" quotePrefix="1" applyNumberFormat="1" applyFont="1" applyFill="1" applyBorder="1" applyAlignment="1">
      <alignment horizontal="center"/>
    </xf>
    <xf numFmtId="167" fontId="4" fillId="0" borderId="0" xfId="4" applyNumberFormat="1" applyFont="1" applyFill="1" applyBorder="1" applyAlignment="1">
      <alignment horizontal="center"/>
    </xf>
    <xf numFmtId="167" fontId="4" fillId="0" borderId="1" xfId="3" applyNumberFormat="1" applyFont="1" applyFill="1" applyBorder="1" applyAlignment="1">
      <alignment horizontal="right"/>
    </xf>
    <xf numFmtId="167" fontId="4" fillId="0" borderId="0" xfId="3" applyNumberFormat="1" applyFont="1" applyFill="1" applyAlignment="1">
      <alignment horizontal="right"/>
    </xf>
    <xf numFmtId="164" fontId="8" fillId="0" borderId="1" xfId="3" applyNumberFormat="1" applyFont="1" applyFill="1" applyBorder="1" applyAlignment="1">
      <alignment horizontal="right"/>
    </xf>
    <xf numFmtId="167" fontId="8" fillId="0" borderId="5" xfId="3" applyNumberFormat="1" applyFont="1" applyFill="1" applyBorder="1" applyAlignment="1"/>
    <xf numFmtId="167" fontId="5" fillId="0" borderId="0" xfId="3" applyNumberFormat="1" applyFont="1" applyFill="1" applyAlignment="1"/>
    <xf numFmtId="167" fontId="4" fillId="0" borderId="5" xfId="3" applyNumberFormat="1" applyFont="1" applyFill="1" applyBorder="1" applyAlignment="1"/>
    <xf numFmtId="167" fontId="4" fillId="0" borderId="0" xfId="3" applyNumberFormat="1" applyFont="1" applyFill="1" applyBorder="1" applyAlignment="1"/>
    <xf numFmtId="167" fontId="8" fillId="0" borderId="0" xfId="4" applyNumberFormat="1" applyFont="1" applyFill="1" applyBorder="1" applyAlignment="1"/>
    <xf numFmtId="167" fontId="4" fillId="0" borderId="0" xfId="4" applyNumberFormat="1" applyFont="1" applyFill="1" applyBorder="1" applyAlignment="1"/>
    <xf numFmtId="167" fontId="8" fillId="0" borderId="3" xfId="4" applyNumberFormat="1" applyFont="1" applyFill="1" applyBorder="1" applyAlignment="1"/>
    <xf numFmtId="167" fontId="4" fillId="0" borderId="3" xfId="4" applyNumberFormat="1" applyFont="1" applyFill="1" applyBorder="1" applyAlignment="1"/>
    <xf numFmtId="167" fontId="8" fillId="0" borderId="0" xfId="4" applyNumberFormat="1" applyFont="1" applyFill="1" applyBorder="1" applyAlignment="1">
      <alignment horizontal="right" vertical="center"/>
    </xf>
    <xf numFmtId="167" fontId="4" fillId="0" borderId="0" xfId="4" applyNumberFormat="1" applyFont="1" applyFill="1" applyBorder="1" applyAlignment="1">
      <alignment horizontal="right" vertical="center"/>
    </xf>
    <xf numFmtId="167" fontId="8" fillId="0" borderId="0" xfId="4" applyNumberFormat="1" applyFont="1" applyFill="1" applyBorder="1" applyAlignment="1">
      <alignment horizontal="right"/>
    </xf>
    <xf numFmtId="167" fontId="4" fillId="0" borderId="0" xfId="5" applyNumberFormat="1" applyFont="1" applyFill="1" applyBorder="1" applyAlignment="1">
      <alignment horizontal="right"/>
    </xf>
    <xf numFmtId="167" fontId="4" fillId="0" borderId="1" xfId="3" applyNumberFormat="1" applyFont="1" applyFill="1" applyBorder="1" applyAlignment="1">
      <alignment horizontal="center"/>
    </xf>
    <xf numFmtId="43" fontId="4" fillId="0" borderId="0" xfId="1" applyFont="1" applyFill="1"/>
    <xf numFmtId="164" fontId="4" fillId="0" borderId="4" xfId="3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 vertical="center"/>
    </xf>
    <xf numFmtId="164" fontId="4" fillId="0" borderId="5" xfId="3" applyNumberFormat="1" applyFont="1" applyFill="1" applyBorder="1" applyAlignment="1">
      <alignment horizontal="right"/>
    </xf>
    <xf numFmtId="43" fontId="8" fillId="0" borderId="0" xfId="1" applyFont="1" applyFill="1"/>
    <xf numFmtId="165" fontId="8" fillId="0" borderId="0" xfId="3" applyFont="1" applyFill="1" applyAlignment="1"/>
    <xf numFmtId="165" fontId="8" fillId="0" borderId="0" xfId="3" applyFont="1" applyFill="1" applyBorder="1" applyAlignment="1">
      <alignment horizontal="center"/>
    </xf>
    <xf numFmtId="164" fontId="5" fillId="0" borderId="2" xfId="3" applyNumberFormat="1" applyFont="1" applyFill="1" applyBorder="1" applyAlignment="1">
      <alignment horizontal="center"/>
    </xf>
    <xf numFmtId="167" fontId="5" fillId="0" borderId="0" xfId="3" applyNumberFormat="1" applyFont="1" applyFill="1" applyBorder="1" applyAlignment="1">
      <alignment horizontal="center"/>
    </xf>
    <xf numFmtId="167" fontId="5" fillId="0" borderId="2" xfId="3" applyNumberFormat="1" applyFont="1" applyFill="1" applyBorder="1" applyAlignment="1">
      <alignment horizontal="center"/>
    </xf>
    <xf numFmtId="165" fontId="8" fillId="0" borderId="0" xfId="5" applyFont="1" applyFill="1" applyAlignment="1"/>
    <xf numFmtId="167" fontId="8" fillId="0" borderId="0" xfId="10" applyNumberFormat="1" applyFont="1" applyFill="1"/>
    <xf numFmtId="164" fontId="8" fillId="0" borderId="5" xfId="3" applyNumberFormat="1" applyFont="1" applyFill="1" applyBorder="1" applyAlignment="1">
      <alignment horizontal="right"/>
    </xf>
    <xf numFmtId="167" fontId="4" fillId="0" borderId="5" xfId="3" applyNumberFormat="1" applyFont="1" applyFill="1" applyBorder="1" applyAlignment="1">
      <alignment horizontal="center"/>
    </xf>
    <xf numFmtId="167" fontId="8" fillId="0" borderId="0" xfId="3" applyNumberFormat="1" applyFont="1" applyFill="1" applyBorder="1" applyAlignment="1">
      <alignment horizontal="center" wrapText="1"/>
    </xf>
    <xf numFmtId="167" fontId="8" fillId="0" borderId="0" xfId="3" applyNumberFormat="1" applyFont="1" applyFill="1" applyAlignment="1">
      <alignment wrapText="1"/>
    </xf>
    <xf numFmtId="167" fontId="8" fillId="0" borderId="0" xfId="3" applyNumberFormat="1" applyFont="1" applyFill="1" applyBorder="1" applyAlignment="1">
      <alignment horizontal="right" wrapText="1"/>
    </xf>
    <xf numFmtId="167" fontId="8" fillId="0" borderId="0" xfId="1" applyNumberFormat="1" applyFont="1" applyFill="1" applyAlignment="1">
      <alignment wrapText="1"/>
    </xf>
    <xf numFmtId="164" fontId="5" fillId="0" borderId="0" xfId="3" applyNumberFormat="1" applyFont="1" applyFill="1" applyBorder="1" applyAlignment="1">
      <alignment horizontal="center"/>
    </xf>
    <xf numFmtId="49" fontId="3" fillId="0" borderId="0" xfId="2" applyNumberFormat="1" applyFont="1" applyAlignment="1">
      <alignment horizontal="center"/>
    </xf>
    <xf numFmtId="0" fontId="4" fillId="0" borderId="0" xfId="2" applyFont="1"/>
    <xf numFmtId="0" fontId="3" fillId="0" borderId="0" xfId="2" applyFont="1"/>
    <xf numFmtId="0" fontId="3" fillId="0" borderId="1" xfId="2" applyFont="1" applyBorder="1" applyAlignment="1">
      <alignment horizontal="center"/>
    </xf>
    <xf numFmtId="49" fontId="4" fillId="0" borderId="0" xfId="2" applyNumberFormat="1" applyFont="1"/>
    <xf numFmtId="0" fontId="3" fillId="0" borderId="0" xfId="2" applyFont="1" applyAlignment="1">
      <alignment horizontal="center"/>
    </xf>
    <xf numFmtId="0" fontId="3" fillId="0" borderId="1" xfId="2" quotePrefix="1" applyFont="1" applyBorder="1" applyAlignment="1">
      <alignment horizontal="center"/>
    </xf>
    <xf numFmtId="0" fontId="3" fillId="0" borderId="0" xfId="2" quotePrefix="1" applyFont="1" applyAlignment="1">
      <alignment horizontal="center"/>
    </xf>
    <xf numFmtId="0" fontId="3" fillId="0" borderId="2" xfId="2" quotePrefix="1" applyFont="1" applyBorder="1" applyAlignment="1">
      <alignment horizontal="center"/>
    </xf>
    <xf numFmtId="0" fontId="5" fillId="0" borderId="1" xfId="2" quotePrefix="1" applyFont="1" applyBorder="1" applyAlignment="1">
      <alignment horizontal="center"/>
    </xf>
    <xf numFmtId="0" fontId="7" fillId="0" borderId="0" xfId="2" quotePrefix="1" applyFont="1" applyAlignment="1">
      <alignment horizontal="center"/>
    </xf>
    <xf numFmtId="0" fontId="5" fillId="0" borderId="0" xfId="2" applyFont="1" applyAlignment="1">
      <alignment horizontal="center"/>
    </xf>
    <xf numFmtId="49" fontId="3" fillId="0" borderId="0" xfId="2" applyNumberFormat="1" applyFont="1"/>
    <xf numFmtId="0" fontId="4" fillId="0" borderId="0" xfId="2" applyFont="1" applyAlignment="1">
      <alignment horizontal="center"/>
    </xf>
    <xf numFmtId="37" fontId="3" fillId="0" borderId="0" xfId="2" applyNumberFormat="1" applyFont="1" applyAlignment="1">
      <alignment horizontal="right"/>
    </xf>
    <xf numFmtId="37" fontId="5" fillId="0" borderId="0" xfId="2" applyNumberFormat="1" applyFont="1" applyAlignment="1">
      <alignment horizontal="right"/>
    </xf>
    <xf numFmtId="164" fontId="8" fillId="0" borderId="0" xfId="2" applyNumberFormat="1" applyFont="1"/>
    <xf numFmtId="164" fontId="4" fillId="0" borderId="0" xfId="2" applyNumberFormat="1" applyFont="1" applyAlignment="1">
      <alignment horizontal="center"/>
    </xf>
    <xf numFmtId="164" fontId="4" fillId="0" borderId="0" xfId="2" applyNumberFormat="1" applyFont="1"/>
    <xf numFmtId="164" fontId="4" fillId="0" borderId="0" xfId="2" applyNumberFormat="1" applyFont="1" applyAlignment="1">
      <alignment horizontal="right"/>
    </xf>
    <xf numFmtId="164" fontId="4" fillId="0" borderId="2" xfId="2" applyNumberFormat="1" applyFont="1" applyBorder="1" applyAlignment="1">
      <alignment horizontal="right"/>
    </xf>
    <xf numFmtId="164" fontId="4" fillId="0" borderId="3" xfId="2" applyNumberFormat="1" applyFont="1" applyBorder="1" applyAlignment="1">
      <alignment horizontal="right"/>
    </xf>
    <xf numFmtId="164" fontId="3" fillId="0" borderId="0" xfId="2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49" fontId="6" fillId="0" borderId="0" xfId="2" applyNumberFormat="1" applyFont="1"/>
    <xf numFmtId="164" fontId="8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center"/>
    </xf>
    <xf numFmtId="167" fontId="4" fillId="0" borderId="0" xfId="2" applyNumberFormat="1" applyFont="1" applyAlignment="1">
      <alignment horizontal="right"/>
    </xf>
    <xf numFmtId="168" fontId="4" fillId="0" borderId="0" xfId="2" quotePrefix="1" applyNumberFormat="1" applyFont="1" applyAlignment="1">
      <alignment horizontal="center"/>
    </xf>
    <xf numFmtId="167" fontId="8" fillId="0" borderId="0" xfId="2" applyNumberFormat="1" applyFont="1"/>
    <xf numFmtId="167" fontId="4" fillId="0" borderId="2" xfId="2" applyNumberFormat="1" applyFont="1" applyBorder="1" applyAlignment="1">
      <alignment horizontal="right"/>
    </xf>
    <xf numFmtId="167" fontId="4" fillId="0" borderId="0" xfId="2" applyNumberFormat="1" applyFont="1"/>
    <xf numFmtId="167" fontId="8" fillId="0" borderId="2" xfId="2" applyNumberFormat="1" applyFont="1" applyBorder="1" applyAlignment="1">
      <alignment horizontal="right"/>
    </xf>
    <xf numFmtId="167" fontId="4" fillId="0" borderId="1" xfId="2" applyNumberFormat="1" applyFont="1" applyBorder="1" applyAlignment="1">
      <alignment horizontal="right"/>
    </xf>
    <xf numFmtId="167" fontId="8" fillId="0" borderId="1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7" fontId="4" fillId="0" borderId="3" xfId="2" applyNumberFormat="1" applyFont="1" applyBorder="1" applyAlignment="1">
      <alignment horizontal="right"/>
    </xf>
    <xf numFmtId="167" fontId="4" fillId="0" borderId="4" xfId="2" applyNumberFormat="1" applyFont="1" applyBorder="1" applyAlignment="1">
      <alignment horizontal="right"/>
    </xf>
    <xf numFmtId="167" fontId="4" fillId="0" borderId="5" xfId="2" applyNumberFormat="1" applyFont="1" applyBorder="1" applyAlignment="1">
      <alignment horizontal="right"/>
    </xf>
    <xf numFmtId="0" fontId="10" fillId="0" borderId="0" xfId="2" applyFont="1"/>
    <xf numFmtId="173" fontId="4" fillId="0" borderId="0" xfId="2" applyNumberFormat="1" applyFont="1"/>
    <xf numFmtId="0" fontId="8" fillId="0" borderId="0" xfId="2" applyFont="1"/>
    <xf numFmtId="49" fontId="8" fillId="0" borderId="0" xfId="0" applyNumberFormat="1" applyFont="1"/>
    <xf numFmtId="0" fontId="8" fillId="0" borderId="0" xfId="0" applyFont="1"/>
    <xf numFmtId="164" fontId="8" fillId="0" borderId="0" xfId="0" applyNumberFormat="1" applyFont="1"/>
    <xf numFmtId="49" fontId="15" fillId="0" borderId="0" xfId="2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Alignment="1">
      <alignment horizontal="center"/>
    </xf>
    <xf numFmtId="164" fontId="8" fillId="0" borderId="0" xfId="6" applyNumberFormat="1" applyFont="1" applyAlignment="1">
      <alignment horizontal="right"/>
    </xf>
    <xf numFmtId="49" fontId="5" fillId="0" borderId="0" xfId="0" applyNumberFormat="1" applyFont="1"/>
    <xf numFmtId="0" fontId="17" fillId="0" borderId="0" xfId="7" applyFont="1"/>
    <xf numFmtId="167" fontId="8" fillId="0" borderId="0" xfId="6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8" fillId="0" borderId="1" xfId="3" applyNumberFormat="1" applyFont="1" applyFill="1" applyBorder="1" applyAlignment="1">
      <alignment horizontal="center"/>
    </xf>
    <xf numFmtId="172" fontId="8" fillId="0" borderId="1" xfId="1" applyNumberFormat="1" applyFont="1" applyFill="1" applyBorder="1"/>
    <xf numFmtId="49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49" fontId="8" fillId="0" borderId="0" xfId="2" applyNumberFormat="1" applyFont="1"/>
    <xf numFmtId="167" fontId="8" fillId="0" borderId="1" xfId="3" applyNumberFormat="1" applyFont="1" applyFill="1" applyBorder="1" applyAlignment="1">
      <alignment horizontal="center"/>
    </xf>
    <xf numFmtId="0" fontId="5" fillId="0" borderId="0" xfId="8" applyFont="1"/>
    <xf numFmtId="164" fontId="5" fillId="0" borderId="4" xfId="0" applyNumberFormat="1" applyFont="1" applyBorder="1" applyAlignment="1">
      <alignment horizontal="center"/>
    </xf>
    <xf numFmtId="0" fontId="8" fillId="0" borderId="0" xfId="8" applyFont="1"/>
    <xf numFmtId="0" fontId="15" fillId="0" borderId="0" xfId="0" applyFont="1"/>
    <xf numFmtId="49" fontId="15" fillId="0" borderId="0" xfId="2" applyNumberFormat="1" applyFont="1"/>
    <xf numFmtId="49" fontId="15" fillId="0" borderId="0" xfId="0" applyNumberFormat="1" applyFont="1"/>
    <xf numFmtId="164" fontId="15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right"/>
    </xf>
    <xf numFmtId="49" fontId="5" fillId="0" borderId="0" xfId="0" quotePrefix="1" applyNumberFormat="1" applyFont="1"/>
    <xf numFmtId="164" fontId="15" fillId="0" borderId="0" xfId="0" applyNumberFormat="1" applyFont="1"/>
    <xf numFmtId="0" fontId="5" fillId="0" borderId="2" xfId="0" quotePrefix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15" fillId="0" borderId="0" xfId="0" applyNumberFormat="1" applyFont="1" applyAlignment="1">
      <alignment horizontal="center"/>
    </xf>
    <xf numFmtId="164" fontId="8" fillId="0" borderId="0" xfId="6" applyNumberFormat="1" applyFont="1" applyAlignment="1">
      <alignment horizontal="right" wrapText="1"/>
    </xf>
    <xf numFmtId="164" fontId="8" fillId="0" borderId="0" xfId="0" applyNumberFormat="1" applyFont="1" applyAlignment="1">
      <alignment horizontal="center" wrapText="1"/>
    </xf>
    <xf numFmtId="0" fontId="8" fillId="0" borderId="0" xfId="9" applyFont="1"/>
    <xf numFmtId="167" fontId="8" fillId="0" borderId="0" xfId="0" applyNumberFormat="1" applyFont="1" applyAlignment="1">
      <alignment horizontal="right"/>
    </xf>
    <xf numFmtId="49" fontId="8" fillId="0" borderId="0" xfId="9" applyNumberFormat="1" applyFont="1"/>
    <xf numFmtId="164" fontId="5" fillId="0" borderId="5" xfId="0" applyNumberFormat="1" applyFont="1" applyBorder="1" applyAlignment="1">
      <alignment horizontal="right"/>
    </xf>
    <xf numFmtId="167" fontId="5" fillId="0" borderId="5" xfId="0" applyNumberFormat="1" applyFont="1" applyBorder="1" applyAlignment="1">
      <alignment horizontal="right"/>
    </xf>
    <xf numFmtId="164" fontId="5" fillId="0" borderId="0" xfId="0" applyNumberFormat="1" applyFont="1"/>
    <xf numFmtId="0" fontId="20" fillId="0" borderId="0" xfId="0" applyFont="1"/>
    <xf numFmtId="164" fontId="20" fillId="0" borderId="0" xfId="0" applyNumberFormat="1" applyFont="1"/>
    <xf numFmtId="167" fontId="8" fillId="0" borderId="0" xfId="9" applyNumberFormat="1" applyFont="1"/>
    <xf numFmtId="0" fontId="15" fillId="0" borderId="0" xfId="0" applyFont="1" applyAlignment="1">
      <alignment horizontal="right"/>
    </xf>
    <xf numFmtId="165" fontId="8" fillId="0" borderId="0" xfId="0" applyNumberFormat="1" applyFont="1"/>
    <xf numFmtId="0" fontId="3" fillId="0" borderId="0" xfId="2" applyFont="1" applyAlignment="1">
      <alignment horizontal="center" vertical="center"/>
    </xf>
    <xf numFmtId="49" fontId="13" fillId="0" borderId="0" xfId="2" applyNumberFormat="1" applyFont="1" applyAlignment="1">
      <alignment horizontal="center"/>
    </xf>
    <xf numFmtId="0" fontId="4" fillId="0" borderId="0" xfId="2" applyFont="1" applyAlignment="1">
      <alignment horizontal="right"/>
    </xf>
    <xf numFmtId="0" fontId="8" fillId="0" borderId="0" xfId="2" applyFont="1" applyAlignment="1">
      <alignment horizontal="right"/>
    </xf>
    <xf numFmtId="49" fontId="14" fillId="0" borderId="0" xfId="2" applyNumberFormat="1" applyFont="1"/>
    <xf numFmtId="167" fontId="4" fillId="0" borderId="0" xfId="0" applyNumberFormat="1" applyFont="1" applyAlignment="1">
      <alignment horizontal="right"/>
    </xf>
    <xf numFmtId="49" fontId="14" fillId="0" borderId="0" xfId="2" quotePrefix="1" applyNumberFormat="1" applyFont="1"/>
    <xf numFmtId="169" fontId="4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3" fillId="0" borderId="0" xfId="0" applyFont="1"/>
    <xf numFmtId="166" fontId="4" fillId="0" borderId="0" xfId="0" applyNumberFormat="1" applyFont="1"/>
    <xf numFmtId="170" fontId="4" fillId="0" borderId="3" xfId="2" quotePrefix="1" applyNumberFormat="1" applyFont="1" applyBorder="1" applyAlignment="1">
      <alignment horizontal="right"/>
    </xf>
    <xf numFmtId="171" fontId="4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center"/>
    </xf>
    <xf numFmtId="0" fontId="4" fillId="0" borderId="0" xfId="0" applyFont="1"/>
    <xf numFmtId="167" fontId="8" fillId="0" borderId="5" xfId="2" applyNumberFormat="1" applyFont="1" applyBorder="1"/>
    <xf numFmtId="170" fontId="4" fillId="0" borderId="0" xfId="2" applyNumberFormat="1" applyFont="1" applyAlignment="1">
      <alignment horizontal="right"/>
    </xf>
    <xf numFmtId="171" fontId="8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49" fontId="13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/>
    </xf>
    <xf numFmtId="0" fontId="3" fillId="0" borderId="1" xfId="2" applyFont="1" applyBorder="1" applyAlignment="1">
      <alignment horizontal="center" vertical="top" wrapText="1"/>
    </xf>
    <xf numFmtId="0" fontId="3" fillId="0" borderId="0" xfId="2" applyFont="1" applyAlignment="1">
      <alignment horizontal="center" vertical="center" wrapText="1"/>
    </xf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/>
    </xf>
    <xf numFmtId="0" fontId="4" fillId="0" borderId="0" xfId="2" applyFont="1" applyAlignment="1">
      <alignment horizontal="center" vertical="top"/>
    </xf>
    <xf numFmtId="49" fontId="4" fillId="0" borderId="0" xfId="0" applyNumberFormat="1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4" fillId="0" borderId="0" xfId="2" applyNumberFormat="1" applyFont="1" applyAlignment="1">
      <alignment vertical="top"/>
    </xf>
    <xf numFmtId="167" fontId="4" fillId="0" borderId="5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vertical="top" wrapText="1"/>
    </xf>
    <xf numFmtId="167" fontId="4" fillId="0" borderId="0" xfId="0" applyNumberFormat="1" applyFont="1"/>
    <xf numFmtId="0" fontId="6" fillId="0" borderId="0" xfId="2" applyFont="1"/>
    <xf numFmtId="49" fontId="3" fillId="0" borderId="0" xfId="2" applyNumberFormat="1" applyFont="1" applyAlignment="1">
      <alignment horizontal="right"/>
    </xf>
    <xf numFmtId="0" fontId="3" fillId="0" borderId="0" xfId="2" applyFont="1" applyAlignment="1">
      <alignment vertical="top"/>
    </xf>
    <xf numFmtId="164" fontId="4" fillId="0" borderId="4" xfId="2" applyNumberFormat="1" applyFont="1" applyBorder="1" applyAlignment="1">
      <alignment horizontal="right"/>
    </xf>
    <xf numFmtId="164" fontId="4" fillId="0" borderId="1" xfId="2" applyNumberFormat="1" applyFont="1" applyBorder="1" applyAlignment="1">
      <alignment horizontal="right"/>
    </xf>
    <xf numFmtId="43" fontId="22" fillId="0" borderId="0" xfId="1" applyFont="1" applyFill="1"/>
    <xf numFmtId="165" fontId="4" fillId="0" borderId="0" xfId="2" applyNumberFormat="1" applyFont="1"/>
    <xf numFmtId="43" fontId="4" fillId="0" borderId="0" xfId="2" applyNumberFormat="1" applyFont="1"/>
    <xf numFmtId="49" fontId="3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  <xf numFmtId="164" fontId="4" fillId="0" borderId="0" xfId="2" quotePrefix="1" applyNumberFormat="1" applyFont="1" applyAlignment="1">
      <alignment horizontal="center"/>
    </xf>
    <xf numFmtId="49" fontId="6" fillId="0" borderId="0" xfId="2" applyNumberFormat="1" applyFont="1" applyAlignment="1">
      <alignment horizontal="right"/>
    </xf>
    <xf numFmtId="49" fontId="13" fillId="0" borderId="0" xfId="2" applyNumberFormat="1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0" fontId="4" fillId="0" borderId="0" xfId="2" applyFont="1" applyAlignment="1">
      <alignment horizontal="left"/>
    </xf>
    <xf numFmtId="49" fontId="4" fillId="0" borderId="0" xfId="2" quotePrefix="1" applyNumberFormat="1" applyFont="1" applyAlignment="1">
      <alignment horizontal="center"/>
    </xf>
    <xf numFmtId="0" fontId="3" fillId="0" borderId="0" xfId="2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9" fontId="5" fillId="0" borderId="0" xfId="0" quotePrefix="1" applyNumberFormat="1" applyFont="1" applyAlignment="1">
      <alignment horizontal="center"/>
    </xf>
    <xf numFmtId="49" fontId="8" fillId="0" borderId="0" xfId="2" applyNumberFormat="1" applyFont="1" applyAlignment="1">
      <alignment horizontal="right"/>
    </xf>
    <xf numFmtId="49" fontId="8" fillId="0" borderId="0" xfId="0" quotePrefix="1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</cellXfs>
  <cellStyles count="11">
    <cellStyle name="Comma" xfId="1" builtinId="3"/>
    <cellStyle name="Comma 10" xfId="3" xr:uid="{69922BC1-01ED-4616-AB84-2BA09F7ECE5F}"/>
    <cellStyle name="Comma 10 2 2" xfId="5" xr:uid="{5DBF3538-FF7C-4386-B0A4-070A40E887A2}"/>
    <cellStyle name="Comma 10 3" xfId="4" xr:uid="{E8311334-7C83-48A5-BFE9-7CEA9F72FEE8}"/>
    <cellStyle name="Comma 2" xfId="10" xr:uid="{A0C0D3D9-EE74-4C91-B805-E1656849601D}"/>
    <cellStyle name="Normal" xfId="0" builtinId="0"/>
    <cellStyle name="Normal 2" xfId="2" xr:uid="{251A0C4C-8189-4FAA-B2C7-F20E8285A92B}"/>
    <cellStyle name="Normal 3" xfId="9" xr:uid="{13E8BED4-FA62-4AC9-BCBD-152B829CD335}"/>
    <cellStyle name="Normal 3 2" xfId="7" xr:uid="{473EACEA-5AFE-4443-9779-6A14C11450EA}"/>
    <cellStyle name="Normal_BL" xfId="6" xr:uid="{049E5971-668F-4FD6-BE3A-7CD1C64F90CA}"/>
    <cellStyle name="ปกติ_งบการเงินไทย Q1-49" xfId="8" xr:uid="{614533DA-C1E4-47D2-9540-22545E61DF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EC98-B364-43B5-B893-C7E1286A56DE}">
  <sheetPr>
    <tabColor rgb="FFFFFF00"/>
    <pageSetUpPr fitToPage="1"/>
  </sheetPr>
  <dimension ref="A1:L136"/>
  <sheetViews>
    <sheetView tabSelected="1" view="pageBreakPreview" topLeftCell="A90" zoomScaleNormal="100" zoomScaleSheetLayoutView="100" workbookViewId="0">
      <selection activeCell="A115" sqref="A115"/>
    </sheetView>
  </sheetViews>
  <sheetFormatPr defaultColWidth="9.109375" defaultRowHeight="19.8"/>
  <cols>
    <col min="1" max="1" width="45" style="62" customWidth="1"/>
    <col min="2" max="2" width="7.5546875" style="59" customWidth="1"/>
    <col min="3" max="3" width="1" style="59" customWidth="1"/>
    <col min="4" max="4" width="15.44140625" style="59" customWidth="1"/>
    <col min="5" max="5" width="1" style="59" customWidth="1"/>
    <col min="6" max="6" width="15.6640625" style="59" customWidth="1"/>
    <col min="7" max="7" width="1.109375" style="59" customWidth="1"/>
    <col min="8" max="8" width="15.33203125" style="59" customWidth="1"/>
    <col min="9" max="9" width="1.109375" style="59" customWidth="1"/>
    <col min="10" max="10" width="15" style="99" customWidth="1"/>
    <col min="11" max="11" width="1" style="59" customWidth="1"/>
    <col min="12" max="12" width="13.5546875" style="59" customWidth="1"/>
    <col min="13" max="16384" width="9.109375" style="59"/>
  </cols>
  <sheetData>
    <row r="1" spans="1:12" ht="20.399999999999999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2" ht="20.399999999999999">
      <c r="A2" s="198" t="s">
        <v>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3" spans="1:12" ht="20.399999999999999">
      <c r="A3" s="198" t="s">
        <v>345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</row>
    <row r="4" spans="1:12" ht="20.399999999999999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20.399999999999999">
      <c r="A5" s="60"/>
      <c r="D5" s="199" t="s">
        <v>2</v>
      </c>
      <c r="E5" s="199"/>
      <c r="F5" s="199"/>
      <c r="G5" s="199"/>
      <c r="H5" s="199"/>
      <c r="I5" s="199"/>
      <c r="J5" s="199"/>
      <c r="K5" s="199"/>
      <c r="L5" s="199"/>
    </row>
    <row r="6" spans="1:12" ht="20.399999999999999">
      <c r="A6" s="60"/>
      <c r="D6" s="200" t="s">
        <v>3</v>
      </c>
      <c r="E6" s="200"/>
      <c r="F6" s="200"/>
      <c r="G6" s="200"/>
      <c r="H6" s="200"/>
      <c r="I6" s="60"/>
      <c r="J6" s="200" t="s">
        <v>4</v>
      </c>
      <c r="K6" s="200"/>
      <c r="L6" s="200"/>
    </row>
    <row r="7" spans="1:12" ht="20.399999999999999">
      <c r="B7" s="61" t="s">
        <v>5</v>
      </c>
      <c r="C7" s="63"/>
      <c r="D7" s="64" t="s">
        <v>346</v>
      </c>
      <c r="E7" s="63"/>
      <c r="F7" s="64" t="s">
        <v>6</v>
      </c>
      <c r="G7" s="65"/>
      <c r="H7" s="66" t="s">
        <v>312</v>
      </c>
      <c r="I7" s="65"/>
      <c r="J7" s="64" t="s">
        <v>346</v>
      </c>
      <c r="K7" s="63"/>
      <c r="L7" s="67" t="s">
        <v>6</v>
      </c>
    </row>
    <row r="8" spans="1:12" ht="20.399999999999999">
      <c r="B8" s="63"/>
      <c r="C8" s="63"/>
      <c r="D8" s="1" t="s">
        <v>7</v>
      </c>
      <c r="E8" s="1"/>
      <c r="F8" s="1" t="s">
        <v>311</v>
      </c>
      <c r="G8" s="68"/>
      <c r="H8" s="1" t="s">
        <v>311</v>
      </c>
      <c r="I8" s="68"/>
      <c r="J8" s="1" t="s">
        <v>7</v>
      </c>
      <c r="K8" s="1"/>
      <c r="L8" s="1" t="s">
        <v>8</v>
      </c>
    </row>
    <row r="9" spans="1:12" ht="20.399999999999999">
      <c r="B9" s="63"/>
      <c r="C9" s="63"/>
      <c r="D9" s="1" t="s">
        <v>9</v>
      </c>
      <c r="E9" s="1"/>
      <c r="F9" s="1"/>
      <c r="G9" s="68"/>
      <c r="H9" s="68"/>
      <c r="I9" s="68"/>
      <c r="J9" s="1" t="s">
        <v>9</v>
      </c>
      <c r="K9" s="1"/>
      <c r="L9" s="1"/>
    </row>
    <row r="10" spans="1:12" ht="20.399999999999999">
      <c r="A10" s="60" t="s">
        <v>10</v>
      </c>
      <c r="C10" s="63"/>
      <c r="D10" s="63"/>
      <c r="E10" s="63"/>
      <c r="F10" s="63"/>
      <c r="G10" s="63"/>
      <c r="H10" s="63"/>
      <c r="I10" s="63"/>
      <c r="J10" s="69"/>
      <c r="K10" s="63"/>
      <c r="L10" s="69"/>
    </row>
    <row r="11" spans="1:12" ht="20.399999999999999">
      <c r="A11" s="70" t="s">
        <v>11</v>
      </c>
      <c r="B11" s="71"/>
      <c r="C11" s="71"/>
      <c r="D11" s="72"/>
      <c r="E11" s="71"/>
      <c r="F11" s="72"/>
      <c r="G11" s="72"/>
      <c r="H11" s="72"/>
      <c r="I11" s="72"/>
      <c r="J11" s="73"/>
      <c r="K11" s="72"/>
      <c r="L11" s="73"/>
    </row>
    <row r="12" spans="1:12">
      <c r="A12" s="62" t="s">
        <v>12</v>
      </c>
      <c r="B12" s="71">
        <v>5</v>
      </c>
      <c r="C12" s="71"/>
      <c r="D12" s="74">
        <v>53662</v>
      </c>
      <c r="E12" s="75"/>
      <c r="F12" s="74">
        <v>7930</v>
      </c>
      <c r="G12" s="76"/>
      <c r="H12" s="76">
        <v>6541</v>
      </c>
      <c r="I12" s="76"/>
      <c r="J12" s="74">
        <v>48999</v>
      </c>
      <c r="K12" s="77"/>
      <c r="L12" s="74">
        <v>3225</v>
      </c>
    </row>
    <row r="13" spans="1:12">
      <c r="A13" s="62" t="s">
        <v>13</v>
      </c>
      <c r="B13" s="71"/>
      <c r="C13" s="71"/>
      <c r="D13" s="74"/>
      <c r="E13" s="75"/>
      <c r="F13" s="74"/>
      <c r="G13" s="76"/>
      <c r="H13" s="76"/>
      <c r="I13" s="76"/>
      <c r="J13" s="74"/>
      <c r="K13" s="77"/>
      <c r="L13" s="74"/>
    </row>
    <row r="14" spans="1:12">
      <c r="A14" s="62" t="s">
        <v>14</v>
      </c>
      <c r="B14" s="71">
        <v>4.4000000000000004</v>
      </c>
      <c r="C14" s="71"/>
      <c r="D14" s="74">
        <v>23956</v>
      </c>
      <c r="E14" s="75"/>
      <c r="F14" s="74">
        <v>24961</v>
      </c>
      <c r="G14" s="76"/>
      <c r="H14" s="76">
        <v>11962</v>
      </c>
      <c r="I14" s="76"/>
      <c r="J14" s="74">
        <v>417280</v>
      </c>
      <c r="K14" s="77"/>
      <c r="L14" s="74">
        <v>416442</v>
      </c>
    </row>
    <row r="15" spans="1:12">
      <c r="A15" s="62" t="s">
        <v>15</v>
      </c>
      <c r="B15" s="71">
        <v>6</v>
      </c>
      <c r="C15" s="71"/>
      <c r="D15" s="74">
        <v>91743</v>
      </c>
      <c r="E15" s="75"/>
      <c r="F15" s="74">
        <v>95363</v>
      </c>
      <c r="G15" s="76"/>
      <c r="H15" s="76">
        <v>126943</v>
      </c>
      <c r="I15" s="76"/>
      <c r="J15" s="74">
        <v>7916</v>
      </c>
      <c r="K15" s="77"/>
      <c r="L15" s="74">
        <v>16930</v>
      </c>
    </row>
    <row r="16" spans="1:12">
      <c r="A16" s="62" t="s">
        <v>334</v>
      </c>
      <c r="B16" s="71"/>
      <c r="C16" s="71"/>
      <c r="D16" s="74">
        <v>0</v>
      </c>
      <c r="E16" s="75"/>
      <c r="F16" s="74">
        <v>129095</v>
      </c>
      <c r="G16" s="76"/>
      <c r="H16" s="76">
        <v>0</v>
      </c>
      <c r="I16" s="76"/>
      <c r="J16" s="74">
        <v>0</v>
      </c>
      <c r="K16" s="77"/>
      <c r="L16" s="74">
        <v>129095</v>
      </c>
    </row>
    <row r="17" spans="1:12">
      <c r="A17" s="62" t="s">
        <v>347</v>
      </c>
      <c r="B17" s="71">
        <v>7</v>
      </c>
      <c r="C17" s="71"/>
      <c r="D17" s="74">
        <v>417545</v>
      </c>
      <c r="E17" s="75"/>
      <c r="F17" s="76">
        <v>0</v>
      </c>
      <c r="G17" s="76"/>
      <c r="H17" s="76">
        <v>0</v>
      </c>
      <c r="I17" s="76"/>
      <c r="J17" s="76">
        <v>0</v>
      </c>
      <c r="K17" s="77"/>
      <c r="L17" s="76">
        <v>0</v>
      </c>
    </row>
    <row r="18" spans="1:12">
      <c r="A18" s="62" t="s">
        <v>16</v>
      </c>
      <c r="B18" s="71">
        <v>8</v>
      </c>
      <c r="C18" s="71"/>
      <c r="D18" s="74">
        <v>274852</v>
      </c>
      <c r="E18" s="75"/>
      <c r="F18" s="74">
        <v>291386</v>
      </c>
      <c r="G18" s="76"/>
      <c r="H18" s="76">
        <v>0</v>
      </c>
      <c r="I18" s="76"/>
      <c r="J18" s="74">
        <v>0</v>
      </c>
      <c r="K18" s="77"/>
      <c r="L18" s="74">
        <v>0</v>
      </c>
    </row>
    <row r="19" spans="1:12">
      <c r="A19" s="62" t="s">
        <v>17</v>
      </c>
      <c r="B19" s="71"/>
      <c r="C19" s="71"/>
      <c r="D19" s="74">
        <v>0</v>
      </c>
      <c r="E19" s="75"/>
      <c r="F19" s="74">
        <v>0</v>
      </c>
      <c r="G19" s="76"/>
      <c r="H19" s="76">
        <v>79958</v>
      </c>
      <c r="I19" s="76"/>
      <c r="J19" s="74">
        <v>0</v>
      </c>
      <c r="K19" s="77"/>
      <c r="L19" s="74">
        <v>0</v>
      </c>
    </row>
    <row r="20" spans="1:12">
      <c r="A20" s="62" t="s">
        <v>18</v>
      </c>
      <c r="B20" s="71"/>
      <c r="C20" s="71"/>
      <c r="D20" s="74">
        <v>0</v>
      </c>
      <c r="E20" s="75"/>
      <c r="F20" s="74">
        <v>0</v>
      </c>
      <c r="G20" s="76"/>
      <c r="H20" s="76">
        <v>1999</v>
      </c>
      <c r="I20" s="76"/>
      <c r="J20" s="74">
        <v>0</v>
      </c>
      <c r="K20" s="77"/>
      <c r="L20" s="74">
        <v>0</v>
      </c>
    </row>
    <row r="21" spans="1:12" hidden="1">
      <c r="A21" s="62" t="s">
        <v>19</v>
      </c>
      <c r="B21" s="71"/>
      <c r="C21" s="71"/>
      <c r="D21" s="74"/>
      <c r="E21" s="75"/>
      <c r="F21" s="74"/>
      <c r="G21" s="76"/>
      <c r="H21" s="76"/>
      <c r="I21" s="76"/>
      <c r="J21" s="74"/>
      <c r="K21" s="77"/>
      <c r="L21" s="74"/>
    </row>
    <row r="22" spans="1:12">
      <c r="A22" s="62" t="s">
        <v>20</v>
      </c>
      <c r="B22" s="71">
        <v>9</v>
      </c>
      <c r="C22" s="71"/>
      <c r="D22" s="74">
        <v>23927</v>
      </c>
      <c r="E22" s="75"/>
      <c r="F22" s="74">
        <v>24301</v>
      </c>
      <c r="G22" s="76"/>
      <c r="H22" s="76">
        <v>0</v>
      </c>
      <c r="I22" s="76"/>
      <c r="J22" s="74">
        <v>0</v>
      </c>
      <c r="K22" s="77"/>
      <c r="L22" s="74">
        <v>0</v>
      </c>
    </row>
    <row r="23" spans="1:12">
      <c r="A23" s="62" t="s">
        <v>21</v>
      </c>
      <c r="B23" s="71">
        <v>10</v>
      </c>
      <c r="C23" s="71"/>
      <c r="D23" s="74">
        <v>4301</v>
      </c>
      <c r="E23" s="75"/>
      <c r="F23" s="74">
        <v>4301</v>
      </c>
      <c r="G23" s="76"/>
      <c r="H23" s="76">
        <v>0</v>
      </c>
      <c r="I23" s="76"/>
      <c r="J23" s="74">
        <v>0</v>
      </c>
      <c r="K23" s="77"/>
      <c r="L23" s="74">
        <v>0</v>
      </c>
    </row>
    <row r="24" spans="1:12" hidden="1">
      <c r="A24" s="62" t="s">
        <v>22</v>
      </c>
      <c r="B24" s="71"/>
      <c r="C24" s="71"/>
      <c r="D24" s="74"/>
      <c r="E24" s="75"/>
      <c r="F24" s="74"/>
      <c r="G24" s="76"/>
      <c r="H24" s="76"/>
      <c r="I24" s="76"/>
      <c r="J24" s="74"/>
      <c r="K24" s="77"/>
      <c r="L24" s="74"/>
    </row>
    <row r="25" spans="1:12" hidden="1">
      <c r="A25" s="62" t="s">
        <v>23</v>
      </c>
      <c r="B25" s="71"/>
      <c r="C25" s="71"/>
      <c r="D25" s="2"/>
      <c r="E25" s="75"/>
      <c r="F25" s="77"/>
      <c r="G25" s="77"/>
      <c r="H25" s="77"/>
      <c r="I25" s="77"/>
      <c r="J25" s="74"/>
      <c r="K25" s="77"/>
      <c r="L25" s="74"/>
    </row>
    <row r="26" spans="1:12" hidden="1">
      <c r="A26" s="62" t="s">
        <v>24</v>
      </c>
      <c r="B26" s="71"/>
      <c r="C26" s="71"/>
      <c r="D26" s="74"/>
      <c r="E26" s="75"/>
      <c r="F26" s="74"/>
      <c r="G26" s="77"/>
      <c r="H26" s="77"/>
      <c r="I26" s="77"/>
      <c r="J26" s="74"/>
      <c r="K26" s="77"/>
      <c r="L26" s="74"/>
    </row>
    <row r="27" spans="1:12">
      <c r="A27" s="62" t="s">
        <v>25</v>
      </c>
      <c r="B27" s="71">
        <v>4.5</v>
      </c>
      <c r="C27" s="71"/>
      <c r="D27" s="77">
        <v>0</v>
      </c>
      <c r="E27" s="75"/>
      <c r="F27" s="77">
        <v>11258</v>
      </c>
      <c r="G27" s="77"/>
      <c r="H27" s="77">
        <v>6109</v>
      </c>
      <c r="I27" s="77"/>
      <c r="J27" s="74">
        <v>228764</v>
      </c>
      <c r="K27" s="77"/>
      <c r="L27" s="74">
        <v>291461</v>
      </c>
    </row>
    <row r="28" spans="1:12" hidden="1">
      <c r="A28" s="62" t="s">
        <v>26</v>
      </c>
      <c r="B28" s="71"/>
      <c r="C28" s="71"/>
      <c r="D28" s="77"/>
      <c r="E28" s="75"/>
      <c r="F28" s="77"/>
      <c r="G28" s="77"/>
      <c r="H28" s="77"/>
      <c r="I28" s="77"/>
      <c r="J28" s="77"/>
      <c r="K28" s="77"/>
      <c r="L28" s="77"/>
    </row>
    <row r="29" spans="1:12">
      <c r="A29" s="62" t="s">
        <v>27</v>
      </c>
      <c r="B29" s="71">
        <v>11</v>
      </c>
      <c r="C29" s="71"/>
      <c r="D29" s="77">
        <v>711409</v>
      </c>
      <c r="E29" s="75"/>
      <c r="F29" s="77">
        <v>812423</v>
      </c>
      <c r="G29" s="77"/>
      <c r="H29" s="77">
        <v>0</v>
      </c>
      <c r="I29" s="77"/>
      <c r="J29" s="77">
        <v>464905</v>
      </c>
      <c r="K29" s="77"/>
      <c r="L29" s="77">
        <v>384616</v>
      </c>
    </row>
    <row r="30" spans="1:12" hidden="1">
      <c r="A30" s="62" t="s">
        <v>28</v>
      </c>
      <c r="B30" s="71"/>
      <c r="C30" s="71"/>
      <c r="D30" s="77"/>
      <c r="E30" s="75"/>
      <c r="F30" s="77"/>
      <c r="G30" s="77"/>
      <c r="H30" s="77"/>
      <c r="I30" s="77"/>
      <c r="J30" s="77"/>
      <c r="K30" s="77"/>
      <c r="L30" s="77"/>
    </row>
    <row r="31" spans="1:12" hidden="1">
      <c r="A31" s="62" t="s">
        <v>29</v>
      </c>
      <c r="B31" s="71"/>
      <c r="C31" s="71"/>
      <c r="D31" s="3"/>
      <c r="E31" s="75"/>
      <c r="F31" s="74"/>
      <c r="G31" s="4"/>
      <c r="H31" s="4"/>
      <c r="I31" s="4"/>
      <c r="J31" s="3"/>
      <c r="K31" s="77"/>
      <c r="L31" s="77"/>
    </row>
    <row r="32" spans="1:12" hidden="1">
      <c r="A32" s="62" t="s">
        <v>30</v>
      </c>
      <c r="B32" s="71"/>
      <c r="C32" s="71"/>
      <c r="D32" s="74"/>
      <c r="E32" s="75"/>
      <c r="F32" s="74"/>
      <c r="G32" s="76"/>
      <c r="H32" s="76"/>
      <c r="I32" s="76"/>
      <c r="J32" s="74"/>
      <c r="K32" s="77"/>
      <c r="L32" s="74"/>
    </row>
    <row r="33" spans="1:12">
      <c r="A33" s="62" t="s">
        <v>310</v>
      </c>
      <c r="B33" s="71">
        <v>12</v>
      </c>
      <c r="C33" s="71"/>
      <c r="D33" s="74">
        <v>25050</v>
      </c>
      <c r="E33" s="75"/>
      <c r="F33" s="74">
        <v>0</v>
      </c>
      <c r="G33" s="76"/>
      <c r="H33" s="76">
        <v>0</v>
      </c>
      <c r="I33" s="76"/>
      <c r="J33" s="74">
        <v>14820</v>
      </c>
      <c r="K33" s="77"/>
      <c r="L33" s="74">
        <v>0</v>
      </c>
    </row>
    <row r="34" spans="1:12">
      <c r="A34" s="62" t="s">
        <v>31</v>
      </c>
      <c r="B34" s="71"/>
      <c r="C34" s="71"/>
      <c r="D34" s="3">
        <f>23489-1</f>
        <v>23488</v>
      </c>
      <c r="E34" s="75"/>
      <c r="F34" s="3">
        <v>24796</v>
      </c>
      <c r="G34" s="4"/>
      <c r="H34" s="4">
        <v>6888</v>
      </c>
      <c r="I34" s="4"/>
      <c r="J34" s="3">
        <v>8161</v>
      </c>
      <c r="K34" s="77"/>
      <c r="L34" s="3">
        <v>7721</v>
      </c>
    </row>
    <row r="35" spans="1:12" hidden="1">
      <c r="A35" s="62" t="s">
        <v>32</v>
      </c>
      <c r="B35" s="71"/>
      <c r="C35" s="71"/>
      <c r="D35" s="3">
        <v>0</v>
      </c>
      <c r="E35" s="75"/>
      <c r="F35" s="77">
        <v>0</v>
      </c>
      <c r="G35" s="77"/>
      <c r="H35" s="77"/>
      <c r="I35" s="77"/>
      <c r="J35" s="77">
        <v>0</v>
      </c>
      <c r="K35" s="77"/>
      <c r="L35" s="77">
        <v>0</v>
      </c>
    </row>
    <row r="36" spans="1:12" ht="20.399999999999999">
      <c r="A36" s="70" t="s">
        <v>33</v>
      </c>
      <c r="B36" s="71"/>
      <c r="C36" s="71"/>
      <c r="D36" s="78">
        <f>SUM(D12:D34)</f>
        <v>1649933</v>
      </c>
      <c r="E36" s="5"/>
      <c r="F36" s="78">
        <f>SUM(F12:F34)</f>
        <v>1425814</v>
      </c>
      <c r="G36" s="6"/>
      <c r="H36" s="78">
        <f>SUM(H12:H34)</f>
        <v>240400</v>
      </c>
      <c r="I36" s="6"/>
      <c r="J36" s="78">
        <f>SUM(J12:J34)</f>
        <v>1190845</v>
      </c>
      <c r="K36" s="77"/>
      <c r="L36" s="78">
        <f>SUM(L12:L34)</f>
        <v>1249490</v>
      </c>
    </row>
    <row r="37" spans="1:12" ht="20.399999999999999">
      <c r="A37" s="70"/>
      <c r="B37" s="71"/>
      <c r="C37" s="71"/>
      <c r="D37" s="76"/>
      <c r="E37" s="75"/>
      <c r="F37" s="76"/>
      <c r="G37" s="76"/>
      <c r="H37" s="76"/>
      <c r="I37" s="76"/>
      <c r="J37" s="74"/>
      <c r="K37" s="77"/>
      <c r="L37" s="74"/>
    </row>
    <row r="38" spans="1:12" ht="20.399999999999999">
      <c r="A38" s="70" t="s">
        <v>34</v>
      </c>
      <c r="B38" s="71"/>
      <c r="C38" s="71"/>
      <c r="D38" s="76"/>
      <c r="E38" s="75"/>
      <c r="F38" s="76"/>
      <c r="G38" s="76"/>
      <c r="H38" s="76"/>
      <c r="I38" s="76"/>
      <c r="J38" s="74"/>
      <c r="K38" s="77"/>
      <c r="L38" s="74"/>
    </row>
    <row r="39" spans="1:12" ht="19.5" customHeight="1">
      <c r="A39" s="62" t="s">
        <v>35</v>
      </c>
      <c r="B39" s="71">
        <v>13</v>
      </c>
      <c r="C39" s="71"/>
      <c r="D39" s="74">
        <v>258562</v>
      </c>
      <c r="E39" s="75"/>
      <c r="F39" s="74">
        <v>40000</v>
      </c>
      <c r="G39" s="76"/>
      <c r="H39" s="76">
        <v>50000</v>
      </c>
      <c r="I39" s="76"/>
      <c r="J39" s="74">
        <v>258562</v>
      </c>
      <c r="K39" s="77"/>
      <c r="L39" s="74">
        <v>40000</v>
      </c>
    </row>
    <row r="40" spans="1:12">
      <c r="A40" s="62" t="s">
        <v>36</v>
      </c>
      <c r="B40" s="71">
        <v>14</v>
      </c>
      <c r="C40" s="71"/>
      <c r="D40" s="74">
        <v>53513</v>
      </c>
      <c r="E40" s="75"/>
      <c r="F40" s="74">
        <v>91276</v>
      </c>
      <c r="G40" s="76"/>
      <c r="H40" s="76">
        <v>1623</v>
      </c>
      <c r="I40" s="76"/>
      <c r="J40" s="74">
        <v>450</v>
      </c>
      <c r="K40" s="77"/>
      <c r="L40" s="74">
        <v>450</v>
      </c>
    </row>
    <row r="41" spans="1:12">
      <c r="A41" s="62" t="s">
        <v>37</v>
      </c>
      <c r="B41" s="71">
        <v>15</v>
      </c>
      <c r="C41" s="71"/>
      <c r="D41" s="74">
        <v>0</v>
      </c>
      <c r="E41" s="75"/>
      <c r="F41" s="74">
        <v>0</v>
      </c>
      <c r="G41" s="76"/>
      <c r="H41" s="76">
        <v>0</v>
      </c>
      <c r="I41" s="76"/>
      <c r="J41" s="74">
        <v>1758250</v>
      </c>
      <c r="K41" s="77"/>
      <c r="L41" s="74">
        <v>1811250</v>
      </c>
    </row>
    <row r="42" spans="1:12">
      <c r="A42" s="62" t="s">
        <v>38</v>
      </c>
      <c r="B42" s="71">
        <v>16</v>
      </c>
      <c r="C42" s="71"/>
      <c r="D42" s="74">
        <v>3259</v>
      </c>
      <c r="E42" s="75"/>
      <c r="F42" s="74">
        <v>37420</v>
      </c>
      <c r="G42" s="77"/>
      <c r="H42" s="77">
        <v>1263776</v>
      </c>
      <c r="I42" s="77"/>
      <c r="J42" s="74">
        <v>0</v>
      </c>
      <c r="K42" s="77"/>
      <c r="L42" s="74">
        <v>19500</v>
      </c>
    </row>
    <row r="43" spans="1:12" hidden="1">
      <c r="A43" s="62" t="s">
        <v>39</v>
      </c>
      <c r="B43" s="71"/>
      <c r="C43" s="71"/>
      <c r="D43" s="74"/>
      <c r="E43" s="75"/>
      <c r="F43" s="74"/>
      <c r="G43" s="76"/>
      <c r="H43" s="76"/>
      <c r="I43" s="76"/>
      <c r="J43" s="74"/>
      <c r="K43" s="77"/>
      <c r="L43" s="74"/>
    </row>
    <row r="44" spans="1:12" hidden="1">
      <c r="A44" s="62" t="s">
        <v>40</v>
      </c>
      <c r="B44" s="71"/>
      <c r="C44" s="71"/>
      <c r="D44" s="74"/>
      <c r="E44" s="75"/>
      <c r="F44" s="74"/>
      <c r="G44" s="76"/>
      <c r="H44" s="76"/>
      <c r="I44" s="76"/>
      <c r="J44" s="74"/>
      <c r="K44" s="77"/>
      <c r="L44" s="74"/>
    </row>
    <row r="45" spans="1:12">
      <c r="A45" s="62" t="s">
        <v>41</v>
      </c>
      <c r="B45" s="71">
        <v>17</v>
      </c>
      <c r="C45" s="71"/>
      <c r="D45" s="74">
        <v>350165</v>
      </c>
      <c r="E45" s="75"/>
      <c r="F45" s="74">
        <v>624326</v>
      </c>
      <c r="G45" s="76"/>
      <c r="H45" s="76">
        <v>0</v>
      </c>
      <c r="I45" s="76"/>
      <c r="J45" s="74">
        <v>0</v>
      </c>
      <c r="K45" s="77"/>
      <c r="L45" s="74">
        <v>0</v>
      </c>
    </row>
    <row r="46" spans="1:12">
      <c r="A46" s="62" t="s">
        <v>42</v>
      </c>
      <c r="B46" s="71">
        <v>4.5999999999999996</v>
      </c>
      <c r="C46" s="71"/>
      <c r="D46" s="74">
        <v>0</v>
      </c>
      <c r="E46" s="75"/>
      <c r="F46" s="74">
        <v>0</v>
      </c>
      <c r="G46" s="76"/>
      <c r="H46" s="76">
        <v>0</v>
      </c>
      <c r="I46" s="76"/>
      <c r="J46" s="74">
        <v>178571</v>
      </c>
      <c r="K46" s="77"/>
      <c r="L46" s="74">
        <v>64926</v>
      </c>
    </row>
    <row r="47" spans="1:12">
      <c r="A47" s="62" t="s">
        <v>43</v>
      </c>
      <c r="B47" s="71">
        <v>18</v>
      </c>
      <c r="C47" s="71"/>
      <c r="D47" s="74">
        <v>25691</v>
      </c>
      <c r="E47" s="75"/>
      <c r="F47" s="74">
        <v>142581</v>
      </c>
      <c r="G47" s="76"/>
      <c r="H47" s="76">
        <v>141041</v>
      </c>
      <c r="I47" s="76"/>
      <c r="J47" s="74">
        <v>25691</v>
      </c>
      <c r="K47" s="77"/>
      <c r="L47" s="74">
        <v>142581</v>
      </c>
    </row>
    <row r="48" spans="1:12" hidden="1">
      <c r="A48" s="62" t="s">
        <v>44</v>
      </c>
      <c r="B48" s="71"/>
      <c r="C48" s="71"/>
      <c r="D48" s="74"/>
      <c r="E48" s="75"/>
      <c r="F48" s="74"/>
      <c r="G48" s="76"/>
      <c r="H48" s="76"/>
      <c r="I48" s="76"/>
      <c r="J48" s="74"/>
      <c r="K48" s="77"/>
      <c r="L48" s="74"/>
    </row>
    <row r="49" spans="1:12">
      <c r="A49" s="62" t="s">
        <v>45</v>
      </c>
      <c r="B49" s="71"/>
      <c r="C49" s="71"/>
      <c r="D49" s="74">
        <v>0</v>
      </c>
      <c r="E49" s="75"/>
      <c r="F49" s="74">
        <v>0</v>
      </c>
      <c r="G49" s="76"/>
      <c r="H49" s="76">
        <v>8775</v>
      </c>
      <c r="I49" s="76"/>
      <c r="J49" s="74">
        <v>0</v>
      </c>
      <c r="K49" s="77"/>
      <c r="L49" s="74">
        <v>0</v>
      </c>
    </row>
    <row r="50" spans="1:12" hidden="1">
      <c r="A50" s="62" t="s">
        <v>46</v>
      </c>
      <c r="B50" s="71"/>
      <c r="C50" s="71"/>
      <c r="D50" s="74"/>
      <c r="E50" s="75"/>
      <c r="F50" s="74"/>
      <c r="G50" s="76"/>
      <c r="H50" s="76"/>
      <c r="I50" s="76"/>
      <c r="J50" s="74"/>
      <c r="K50" s="77"/>
      <c r="L50" s="74"/>
    </row>
    <row r="51" spans="1:12">
      <c r="A51" s="62" t="s">
        <v>47</v>
      </c>
      <c r="B51" s="71">
        <v>19</v>
      </c>
      <c r="C51" s="71"/>
      <c r="D51" s="74">
        <v>419594</v>
      </c>
      <c r="E51" s="75"/>
      <c r="F51" s="74">
        <v>419594</v>
      </c>
      <c r="G51" s="76"/>
      <c r="H51" s="76">
        <v>58365</v>
      </c>
      <c r="I51" s="76"/>
      <c r="J51" s="74">
        <v>58365</v>
      </c>
      <c r="K51" s="77"/>
      <c r="L51" s="74">
        <v>58365</v>
      </c>
    </row>
    <row r="52" spans="1:12">
      <c r="A52" s="62" t="s">
        <v>48</v>
      </c>
      <c r="B52" s="71">
        <v>20</v>
      </c>
      <c r="C52" s="71"/>
      <c r="D52" s="74">
        <v>1912525</v>
      </c>
      <c r="E52" s="75"/>
      <c r="F52" s="74">
        <v>2131475</v>
      </c>
      <c r="G52" s="76"/>
      <c r="H52" s="76">
        <v>280182</v>
      </c>
      <c r="I52" s="76"/>
      <c r="J52" s="74">
        <v>58183</v>
      </c>
      <c r="K52" s="77"/>
      <c r="L52" s="74">
        <v>99941</v>
      </c>
    </row>
    <row r="53" spans="1:12">
      <c r="A53" s="62" t="s">
        <v>49</v>
      </c>
      <c r="B53" s="71">
        <v>21</v>
      </c>
      <c r="C53" s="71"/>
      <c r="D53" s="74">
        <f>3174+1</f>
        <v>3175</v>
      </c>
      <c r="E53" s="75"/>
      <c r="F53" s="74">
        <v>86266</v>
      </c>
      <c r="G53" s="76"/>
      <c r="H53" s="76">
        <v>189502</v>
      </c>
      <c r="I53" s="76"/>
      <c r="J53" s="74">
        <v>1581</v>
      </c>
      <c r="K53" s="77"/>
      <c r="L53" s="74">
        <v>83305</v>
      </c>
    </row>
    <row r="54" spans="1:12" hidden="1">
      <c r="A54" s="62" t="s">
        <v>50</v>
      </c>
      <c r="B54" s="71"/>
      <c r="C54" s="71"/>
      <c r="D54" s="74"/>
      <c r="E54" s="75"/>
      <c r="F54" s="74"/>
      <c r="G54" s="76"/>
      <c r="H54" s="76"/>
      <c r="I54" s="76"/>
      <c r="J54" s="74"/>
      <c r="K54" s="77"/>
      <c r="L54" s="74"/>
    </row>
    <row r="55" spans="1:12">
      <c r="A55" s="62" t="s">
        <v>51</v>
      </c>
      <c r="B55" s="71">
        <v>22</v>
      </c>
      <c r="C55" s="71"/>
      <c r="D55" s="74">
        <v>135735</v>
      </c>
      <c r="E55" s="75"/>
      <c r="F55" s="74">
        <v>223991</v>
      </c>
      <c r="G55" s="76"/>
      <c r="H55" s="76">
        <v>99463</v>
      </c>
      <c r="I55" s="76"/>
      <c r="J55" s="74">
        <v>4</v>
      </c>
      <c r="K55" s="77"/>
      <c r="L55" s="74">
        <v>9</v>
      </c>
    </row>
    <row r="56" spans="1:12" hidden="1">
      <c r="A56" s="62" t="s">
        <v>52</v>
      </c>
      <c r="B56" s="71"/>
      <c r="C56" s="71"/>
      <c r="D56" s="74"/>
      <c r="E56" s="75"/>
      <c r="F56" s="74"/>
      <c r="G56" s="76"/>
      <c r="H56" s="76"/>
      <c r="I56" s="76"/>
      <c r="J56" s="74"/>
      <c r="K56" s="77"/>
      <c r="L56" s="74"/>
    </row>
    <row r="57" spans="1:12">
      <c r="A57" s="62" t="s">
        <v>53</v>
      </c>
      <c r="B57" s="71">
        <v>3</v>
      </c>
      <c r="C57" s="71"/>
      <c r="D57" s="74">
        <v>1569130</v>
      </c>
      <c r="E57" s="75"/>
      <c r="F57" s="74">
        <v>1569130</v>
      </c>
      <c r="G57" s="76"/>
      <c r="H57" s="76">
        <v>54991</v>
      </c>
      <c r="I57" s="76"/>
      <c r="J57" s="74">
        <v>0</v>
      </c>
      <c r="K57" s="77"/>
      <c r="L57" s="74">
        <v>0</v>
      </c>
    </row>
    <row r="58" spans="1:12">
      <c r="A58" s="62" t="s">
        <v>54</v>
      </c>
      <c r="B58" s="71">
        <v>23</v>
      </c>
      <c r="C58" s="71"/>
      <c r="D58" s="74">
        <v>11601</v>
      </c>
      <c r="E58" s="75"/>
      <c r="F58" s="74">
        <v>9601</v>
      </c>
      <c r="G58" s="76"/>
      <c r="H58" s="76">
        <v>23661</v>
      </c>
      <c r="I58" s="76"/>
      <c r="J58" s="74">
        <v>7997</v>
      </c>
      <c r="K58" s="77"/>
      <c r="L58" s="74">
        <v>6089</v>
      </c>
    </row>
    <row r="59" spans="1:12">
      <c r="A59" s="62" t="s">
        <v>55</v>
      </c>
      <c r="B59" s="71">
        <v>37.4</v>
      </c>
      <c r="C59" s="71"/>
      <c r="D59" s="74">
        <v>1696</v>
      </c>
      <c r="E59" s="75"/>
      <c r="F59" s="74">
        <v>2328</v>
      </c>
      <c r="G59" s="76"/>
      <c r="H59" s="76">
        <v>1726</v>
      </c>
      <c r="I59" s="76"/>
      <c r="J59" s="74">
        <v>0</v>
      </c>
      <c r="K59" s="77"/>
      <c r="L59" s="74">
        <v>0</v>
      </c>
    </row>
    <row r="60" spans="1:12" ht="20.399999999999999">
      <c r="A60" s="70" t="s">
        <v>56</v>
      </c>
      <c r="B60" s="71"/>
      <c r="C60" s="71"/>
      <c r="D60" s="78">
        <f>SUM(D39:D59)</f>
        <v>4744646</v>
      </c>
      <c r="E60" s="5"/>
      <c r="F60" s="78">
        <f>SUM(F39:F59)</f>
        <v>5377988</v>
      </c>
      <c r="G60" s="6"/>
      <c r="H60" s="78">
        <f>SUM(H39:H59)</f>
        <v>2173105</v>
      </c>
      <c r="I60" s="6"/>
      <c r="J60" s="78">
        <f>SUM(J39:J59)</f>
        <v>2347654</v>
      </c>
      <c r="K60" s="77"/>
      <c r="L60" s="78">
        <f>SUM(L39:L59)</f>
        <v>2326416</v>
      </c>
    </row>
    <row r="61" spans="1:12" ht="21" thickBot="1">
      <c r="A61" s="70" t="s">
        <v>57</v>
      </c>
      <c r="B61" s="71"/>
      <c r="C61" s="71"/>
      <c r="D61" s="79">
        <f>D36+D60</f>
        <v>6394579</v>
      </c>
      <c r="E61" s="5"/>
      <c r="F61" s="79">
        <f>F36+F60</f>
        <v>6803802</v>
      </c>
      <c r="G61" s="6"/>
      <c r="H61" s="79">
        <f>H36+H60</f>
        <v>2413505</v>
      </c>
      <c r="I61" s="6"/>
      <c r="J61" s="79">
        <f>J36+J60</f>
        <v>3538499</v>
      </c>
      <c r="K61" s="77"/>
      <c r="L61" s="79">
        <f>L36+L60</f>
        <v>3575906</v>
      </c>
    </row>
    <row r="62" spans="1:12" ht="11.55" customHeight="1" thickTop="1">
      <c r="A62" s="70"/>
      <c r="B62" s="71"/>
      <c r="C62" s="71"/>
      <c r="D62" s="80"/>
      <c r="E62" s="71"/>
      <c r="F62" s="71"/>
      <c r="G62" s="80"/>
      <c r="H62" s="80"/>
      <c r="I62" s="80"/>
      <c r="J62" s="81"/>
      <c r="K62" s="80"/>
      <c r="L62" s="80"/>
    </row>
    <row r="63" spans="1:12" ht="20.399999999999999">
      <c r="A63" s="82" t="s">
        <v>58</v>
      </c>
      <c r="B63" s="71"/>
      <c r="C63" s="71"/>
      <c r="D63" s="80"/>
      <c r="E63" s="71"/>
      <c r="F63" s="71"/>
      <c r="G63" s="80"/>
      <c r="H63" s="80"/>
      <c r="I63" s="80"/>
      <c r="J63" s="81"/>
      <c r="K63" s="80"/>
      <c r="L63" s="80"/>
    </row>
    <row r="64" spans="1:12" ht="20.399999999999999">
      <c r="A64" s="82"/>
      <c r="B64" s="71"/>
      <c r="C64" s="71"/>
      <c r="D64" s="80"/>
      <c r="E64" s="71"/>
      <c r="F64" s="71"/>
      <c r="G64" s="80"/>
      <c r="H64" s="80"/>
      <c r="I64" s="80"/>
      <c r="J64" s="81"/>
      <c r="K64" s="80"/>
      <c r="L64" s="80"/>
    </row>
    <row r="65" spans="1:12" ht="20.399999999999999">
      <c r="A65" s="82"/>
      <c r="B65" s="71"/>
      <c r="C65" s="71"/>
      <c r="D65" s="80"/>
      <c r="E65" s="71"/>
      <c r="F65" s="71"/>
      <c r="G65" s="80"/>
      <c r="H65" s="80"/>
      <c r="I65" s="80"/>
      <c r="J65" s="81"/>
      <c r="K65" s="80"/>
      <c r="L65" s="80"/>
    </row>
    <row r="66" spans="1:12" ht="20.399999999999999">
      <c r="A66" s="82"/>
      <c r="B66" s="71"/>
      <c r="C66" s="71"/>
      <c r="D66" s="80"/>
      <c r="E66" s="71"/>
      <c r="F66" s="71"/>
      <c r="G66" s="80"/>
      <c r="H66" s="80"/>
      <c r="I66" s="80"/>
      <c r="J66" s="81"/>
      <c r="K66" s="80"/>
      <c r="L66" s="80"/>
    </row>
    <row r="67" spans="1:12" ht="20.399999999999999">
      <c r="A67" s="70"/>
      <c r="B67" s="71"/>
      <c r="C67" s="71"/>
      <c r="D67" s="80"/>
      <c r="E67" s="71"/>
      <c r="F67" s="71"/>
      <c r="G67" s="80"/>
      <c r="H67" s="80"/>
      <c r="I67" s="80"/>
      <c r="J67" s="81"/>
      <c r="K67" s="80"/>
      <c r="L67" s="80"/>
    </row>
    <row r="68" spans="1:12">
      <c r="A68" s="202" t="s">
        <v>59</v>
      </c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</row>
    <row r="69" spans="1:12">
      <c r="A69" s="202" t="s">
        <v>60</v>
      </c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</row>
    <row r="70" spans="1:12" ht="20.55" customHeight="1">
      <c r="A70" s="203" t="s">
        <v>61</v>
      </c>
      <c r="B70" s="203"/>
      <c r="C70" s="203"/>
      <c r="D70" s="203"/>
      <c r="E70" s="203"/>
      <c r="F70" s="203"/>
      <c r="G70" s="203"/>
      <c r="H70" s="203"/>
      <c r="I70" s="203"/>
      <c r="J70" s="203"/>
      <c r="K70" s="203"/>
      <c r="L70" s="203"/>
    </row>
    <row r="71" spans="1:12">
      <c r="A71" s="201"/>
      <c r="B71" s="202"/>
      <c r="C71" s="202"/>
      <c r="D71" s="202"/>
      <c r="E71" s="202"/>
      <c r="F71" s="202"/>
      <c r="G71" s="202"/>
      <c r="H71" s="202"/>
      <c r="I71" s="202"/>
      <c r="J71" s="202"/>
      <c r="K71" s="202"/>
      <c r="L71" s="202"/>
    </row>
    <row r="72" spans="1:12" ht="20.399999999999999">
      <c r="A72" s="198" t="s">
        <v>0</v>
      </c>
      <c r="B72" s="198"/>
      <c r="C72" s="198"/>
      <c r="D72" s="198"/>
      <c r="E72" s="198"/>
      <c r="F72" s="198"/>
      <c r="G72" s="198"/>
      <c r="H72" s="198"/>
      <c r="I72" s="198"/>
      <c r="J72" s="198"/>
      <c r="K72" s="198"/>
      <c r="L72" s="198"/>
    </row>
    <row r="73" spans="1:12" ht="20.399999999999999">
      <c r="A73" s="198" t="s">
        <v>295</v>
      </c>
      <c r="B73" s="198"/>
      <c r="C73" s="198"/>
      <c r="D73" s="198"/>
      <c r="E73" s="198"/>
      <c r="F73" s="198"/>
      <c r="G73" s="198"/>
      <c r="H73" s="198"/>
      <c r="I73" s="198"/>
      <c r="J73" s="198"/>
      <c r="K73" s="198"/>
      <c r="L73" s="198"/>
    </row>
    <row r="74" spans="1:12" ht="20.399999999999999">
      <c r="A74" s="198" t="s">
        <v>345</v>
      </c>
      <c r="B74" s="198"/>
      <c r="C74" s="198"/>
      <c r="D74" s="198"/>
      <c r="E74" s="198"/>
      <c r="F74" s="198"/>
      <c r="G74" s="198"/>
      <c r="H74" s="198"/>
      <c r="I74" s="198"/>
      <c r="J74" s="198"/>
      <c r="K74" s="198"/>
      <c r="L74" s="198"/>
    </row>
    <row r="75" spans="1:12" ht="11.55" customHeight="1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</row>
    <row r="76" spans="1:12" ht="20.399999999999999">
      <c r="A76" s="60"/>
      <c r="D76" s="199" t="s">
        <v>2</v>
      </c>
      <c r="E76" s="199"/>
      <c r="F76" s="199"/>
      <c r="G76" s="199"/>
      <c r="H76" s="199"/>
      <c r="I76" s="199"/>
      <c r="J76" s="199"/>
      <c r="K76" s="199"/>
      <c r="L76" s="199"/>
    </row>
    <row r="77" spans="1:12" ht="20.399999999999999">
      <c r="A77" s="60"/>
      <c r="D77" s="200" t="s">
        <v>3</v>
      </c>
      <c r="E77" s="200"/>
      <c r="F77" s="200"/>
      <c r="G77" s="200"/>
      <c r="H77" s="200"/>
      <c r="I77" s="63"/>
      <c r="J77" s="200" t="s">
        <v>4</v>
      </c>
      <c r="K77" s="200"/>
      <c r="L77" s="200"/>
    </row>
    <row r="78" spans="1:12" ht="20.399999999999999">
      <c r="B78" s="61" t="s">
        <v>5</v>
      </c>
      <c r="C78" s="63"/>
      <c r="D78" s="64" t="s">
        <v>346</v>
      </c>
      <c r="E78" s="63"/>
      <c r="F78" s="64" t="s">
        <v>6</v>
      </c>
      <c r="G78" s="65"/>
      <c r="H78" s="66" t="s">
        <v>312</v>
      </c>
      <c r="I78" s="65"/>
      <c r="J78" s="64" t="s">
        <v>346</v>
      </c>
      <c r="K78" s="63"/>
      <c r="L78" s="67" t="s">
        <v>6</v>
      </c>
    </row>
    <row r="79" spans="1:12" ht="18.600000000000001" customHeight="1">
      <c r="B79" s="63"/>
      <c r="C79" s="63"/>
      <c r="D79" s="1" t="s">
        <v>7</v>
      </c>
      <c r="E79" s="1"/>
      <c r="F79" s="1" t="s">
        <v>311</v>
      </c>
      <c r="G79" s="68"/>
      <c r="H79" s="1" t="s">
        <v>311</v>
      </c>
      <c r="I79" s="68"/>
      <c r="J79" s="1" t="s">
        <v>7</v>
      </c>
      <c r="K79" s="1"/>
      <c r="L79" s="1" t="s">
        <v>8</v>
      </c>
    </row>
    <row r="80" spans="1:12" ht="18.600000000000001" customHeight="1">
      <c r="B80" s="63"/>
      <c r="C80" s="63"/>
      <c r="D80" s="1" t="s">
        <v>9</v>
      </c>
      <c r="E80" s="1"/>
      <c r="F80" s="1"/>
      <c r="G80" s="68"/>
      <c r="H80" s="68"/>
      <c r="I80" s="68"/>
      <c r="J80" s="1" t="s">
        <v>9</v>
      </c>
      <c r="K80" s="1"/>
      <c r="L80" s="1"/>
    </row>
    <row r="81" spans="1:12" ht="20.399999999999999">
      <c r="A81" s="70" t="s">
        <v>62</v>
      </c>
      <c r="C81" s="63"/>
      <c r="D81" s="63"/>
      <c r="E81" s="63"/>
      <c r="F81" s="63"/>
      <c r="G81" s="63"/>
      <c r="H81" s="63"/>
      <c r="I81" s="63"/>
      <c r="J81" s="69"/>
      <c r="K81" s="63"/>
      <c r="L81" s="69"/>
    </row>
    <row r="82" spans="1:12" ht="20.399999999999999">
      <c r="A82" s="70" t="s">
        <v>63</v>
      </c>
      <c r="B82" s="71"/>
      <c r="C82" s="71"/>
      <c r="D82" s="80"/>
      <c r="E82" s="71"/>
      <c r="F82" s="80"/>
      <c r="G82" s="80"/>
      <c r="H82" s="80"/>
      <c r="I82" s="80"/>
      <c r="J82" s="81"/>
      <c r="K82" s="80"/>
      <c r="L82" s="81"/>
    </row>
    <row r="83" spans="1:12">
      <c r="A83" s="62" t="s">
        <v>348</v>
      </c>
      <c r="B83" s="71">
        <v>24</v>
      </c>
      <c r="C83" s="71"/>
      <c r="D83" s="77">
        <v>7895</v>
      </c>
      <c r="E83" s="71"/>
      <c r="F83" s="77">
        <v>0</v>
      </c>
      <c r="G83" s="77"/>
      <c r="H83" s="77">
        <v>0</v>
      </c>
      <c r="I83" s="77"/>
      <c r="J83" s="83">
        <v>0</v>
      </c>
      <c r="K83" s="77"/>
      <c r="L83" s="83">
        <v>0</v>
      </c>
    </row>
    <row r="84" spans="1:12">
      <c r="A84" s="62" t="s">
        <v>64</v>
      </c>
      <c r="B84" s="71"/>
      <c r="C84" s="71"/>
      <c r="D84" s="7"/>
      <c r="E84" s="71"/>
      <c r="F84" s="7"/>
      <c r="G84" s="8"/>
      <c r="H84" s="8"/>
      <c r="I84" s="8"/>
      <c r="J84" s="7"/>
      <c r="K84" s="77"/>
      <c r="L84" s="7"/>
    </row>
    <row r="85" spans="1:12">
      <c r="A85" s="62" t="s">
        <v>14</v>
      </c>
      <c r="B85" s="71">
        <v>4.7</v>
      </c>
      <c r="C85" s="71"/>
      <c r="D85" s="7">
        <v>23101</v>
      </c>
      <c r="E85" s="84"/>
      <c r="F85" s="7">
        <v>38301</v>
      </c>
      <c r="G85" s="8"/>
      <c r="H85" s="8">
        <v>73013</v>
      </c>
      <c r="I85" s="8"/>
      <c r="J85" s="7">
        <v>286</v>
      </c>
      <c r="K85" s="85"/>
      <c r="L85" s="7">
        <v>11623</v>
      </c>
    </row>
    <row r="86" spans="1:12">
      <c r="A86" s="62" t="s">
        <v>15</v>
      </c>
      <c r="B86" s="71">
        <v>25</v>
      </c>
      <c r="C86" s="71"/>
      <c r="D86" s="7">
        <f>248773-D87</f>
        <v>171188</v>
      </c>
      <c r="E86" s="84"/>
      <c r="F86" s="7">
        <v>232277</v>
      </c>
      <c r="G86" s="8"/>
      <c r="H86" s="8">
        <v>37411</v>
      </c>
      <c r="I86" s="8"/>
      <c r="J86" s="7">
        <f>106964-J87</f>
        <v>29379</v>
      </c>
      <c r="K86" s="85"/>
      <c r="L86" s="7">
        <v>40693</v>
      </c>
    </row>
    <row r="87" spans="1:12">
      <c r="A87" s="62" t="s">
        <v>375</v>
      </c>
      <c r="B87" s="71">
        <v>26</v>
      </c>
      <c r="C87" s="71"/>
      <c r="D87" s="7">
        <v>77585</v>
      </c>
      <c r="E87" s="84"/>
      <c r="F87" s="77">
        <v>0</v>
      </c>
      <c r="G87" s="8"/>
      <c r="H87" s="77">
        <v>0</v>
      </c>
      <c r="I87" s="8"/>
      <c r="J87" s="7">
        <v>77585</v>
      </c>
      <c r="K87" s="85"/>
      <c r="L87" s="77">
        <v>0</v>
      </c>
    </row>
    <row r="88" spans="1:12" ht="22.35" customHeight="1">
      <c r="A88" s="62" t="s">
        <v>65</v>
      </c>
      <c r="B88" s="71">
        <v>27</v>
      </c>
      <c r="C88" s="71"/>
      <c r="D88" s="7">
        <v>5931</v>
      </c>
      <c r="E88" s="84"/>
      <c r="F88" s="7">
        <v>18039</v>
      </c>
      <c r="G88" s="8"/>
      <c r="H88" s="8">
        <v>31901</v>
      </c>
      <c r="I88" s="8"/>
      <c r="J88" s="7">
        <v>5133</v>
      </c>
      <c r="K88" s="85"/>
      <c r="L88" s="7">
        <v>16165</v>
      </c>
    </row>
    <row r="89" spans="1:12" ht="22.35" customHeight="1">
      <c r="A89" s="62" t="s">
        <v>66</v>
      </c>
      <c r="B89" s="71">
        <v>28</v>
      </c>
      <c r="C89" s="71"/>
      <c r="D89" s="7">
        <v>114000</v>
      </c>
      <c r="E89" s="84"/>
      <c r="F89" s="7">
        <v>181962</v>
      </c>
      <c r="G89" s="8"/>
      <c r="H89" s="74">
        <v>0</v>
      </c>
      <c r="I89" s="8"/>
      <c r="J89" s="74">
        <v>0</v>
      </c>
      <c r="K89" s="74"/>
      <c r="L89" s="74">
        <v>0</v>
      </c>
    </row>
    <row r="90" spans="1:12">
      <c r="A90" s="62" t="s">
        <v>67</v>
      </c>
      <c r="B90" s="71">
        <v>29</v>
      </c>
      <c r="C90" s="71"/>
      <c r="D90" s="7">
        <v>50000</v>
      </c>
      <c r="E90" s="84"/>
      <c r="F90" s="7">
        <v>49640</v>
      </c>
      <c r="G90" s="8"/>
      <c r="H90" s="74">
        <v>0</v>
      </c>
      <c r="I90" s="8"/>
      <c r="J90" s="74">
        <v>50000</v>
      </c>
      <c r="K90" s="74"/>
      <c r="L90" s="74">
        <v>49640</v>
      </c>
    </row>
    <row r="91" spans="1:12" hidden="1">
      <c r="A91" s="62" t="s">
        <v>68</v>
      </c>
      <c r="B91" s="71"/>
      <c r="C91" s="71"/>
      <c r="D91" s="7"/>
      <c r="E91" s="84"/>
      <c r="F91" s="7"/>
      <c r="G91" s="8"/>
      <c r="H91" s="8"/>
      <c r="I91" s="8"/>
      <c r="J91" s="74"/>
      <c r="K91" s="74"/>
      <c r="L91" s="74"/>
    </row>
    <row r="92" spans="1:12">
      <c r="A92" s="62" t="s">
        <v>69</v>
      </c>
      <c r="B92" s="86">
        <v>4.8</v>
      </c>
      <c r="C92" s="71"/>
      <c r="D92" s="87">
        <v>65223</v>
      </c>
      <c r="E92" s="84"/>
      <c r="F92" s="7">
        <v>42199</v>
      </c>
      <c r="G92" s="8"/>
      <c r="H92" s="74">
        <v>0</v>
      </c>
      <c r="I92" s="8"/>
      <c r="J92" s="74">
        <v>0</v>
      </c>
      <c r="K92" s="74"/>
      <c r="L92" s="74">
        <v>0</v>
      </c>
    </row>
    <row r="93" spans="1:12">
      <c r="A93" s="62" t="s">
        <v>70</v>
      </c>
      <c r="B93" s="71">
        <v>30</v>
      </c>
      <c r="C93" s="71"/>
      <c r="D93" s="87">
        <v>9281</v>
      </c>
      <c r="E93" s="84"/>
      <c r="F93" s="7">
        <v>119042</v>
      </c>
      <c r="G93" s="8"/>
      <c r="H93" s="74">
        <v>0</v>
      </c>
      <c r="I93" s="8"/>
      <c r="J93" s="74">
        <v>0</v>
      </c>
      <c r="K93" s="74"/>
      <c r="L93" s="74">
        <v>0</v>
      </c>
    </row>
    <row r="94" spans="1:12">
      <c r="A94" s="62" t="s">
        <v>71</v>
      </c>
      <c r="B94" s="71">
        <v>31</v>
      </c>
      <c r="C94" s="71"/>
      <c r="D94" s="87">
        <v>19253</v>
      </c>
      <c r="E94" s="84"/>
      <c r="F94" s="7">
        <v>13599</v>
      </c>
      <c r="G94" s="8"/>
      <c r="H94" s="74">
        <v>0</v>
      </c>
      <c r="I94" s="8"/>
      <c r="J94" s="74">
        <v>0</v>
      </c>
      <c r="K94" s="74"/>
      <c r="L94" s="74">
        <v>0</v>
      </c>
    </row>
    <row r="95" spans="1:12">
      <c r="A95" s="62" t="s">
        <v>72</v>
      </c>
      <c r="B95" s="71"/>
      <c r="C95" s="71"/>
      <c r="D95" s="87">
        <v>2453</v>
      </c>
      <c r="E95" s="84"/>
      <c r="F95" s="7">
        <v>6508</v>
      </c>
      <c r="G95" s="8"/>
      <c r="H95" s="74">
        <v>0</v>
      </c>
      <c r="I95" s="8"/>
      <c r="J95" s="74">
        <v>0</v>
      </c>
      <c r="K95" s="74"/>
      <c r="L95" s="74">
        <v>0</v>
      </c>
    </row>
    <row r="96" spans="1:12">
      <c r="A96" s="62" t="s">
        <v>73</v>
      </c>
      <c r="B96" s="71"/>
      <c r="C96" s="71"/>
      <c r="D96" s="7">
        <v>15211</v>
      </c>
      <c r="E96" s="84"/>
      <c r="F96" s="7">
        <v>19271</v>
      </c>
      <c r="G96" s="8"/>
      <c r="H96" s="8">
        <v>2649</v>
      </c>
      <c r="I96" s="8"/>
      <c r="J96" s="7">
        <v>937</v>
      </c>
      <c r="K96" s="85"/>
      <c r="L96" s="7">
        <v>896</v>
      </c>
    </row>
    <row r="97" spans="1:12" ht="20.399999999999999">
      <c r="A97" s="70" t="s">
        <v>74</v>
      </c>
      <c r="B97" s="71"/>
      <c r="C97" s="71"/>
      <c r="D97" s="88">
        <f>SUM(D83:D96)</f>
        <v>561121</v>
      </c>
      <c r="E97" s="84"/>
      <c r="F97" s="88">
        <f>SUM(F83:F96)</f>
        <v>720838</v>
      </c>
      <c r="G97" s="84"/>
      <c r="H97" s="88">
        <f>SUM(H83:H96)</f>
        <v>144974</v>
      </c>
      <c r="I97" s="84"/>
      <c r="J97" s="88">
        <f>SUM(J83:J96)</f>
        <v>163320</v>
      </c>
      <c r="K97" s="85"/>
      <c r="L97" s="88">
        <f>SUM(L83:L96)</f>
        <v>119017</v>
      </c>
    </row>
    <row r="98" spans="1:12" ht="20.399999999999999" hidden="1">
      <c r="A98" s="70"/>
      <c r="B98" s="71"/>
      <c r="C98" s="71"/>
      <c r="D98" s="89"/>
      <c r="E98" s="84"/>
      <c r="F98" s="89"/>
      <c r="G98" s="89"/>
      <c r="H98" s="89"/>
      <c r="I98" s="89"/>
      <c r="J98" s="87"/>
      <c r="K98" s="85"/>
      <c r="L98" s="87"/>
    </row>
    <row r="99" spans="1:12" ht="20.399999999999999">
      <c r="A99" s="70" t="s">
        <v>75</v>
      </c>
      <c r="B99" s="71"/>
      <c r="C99" s="71"/>
      <c r="D99" s="89"/>
      <c r="E99" s="84"/>
      <c r="F99" s="89"/>
      <c r="G99" s="89"/>
      <c r="H99" s="89"/>
      <c r="I99" s="89"/>
      <c r="J99" s="87"/>
      <c r="K99" s="85"/>
      <c r="L99" s="87"/>
    </row>
    <row r="100" spans="1:12">
      <c r="A100" s="62" t="s">
        <v>76</v>
      </c>
      <c r="B100" s="71">
        <v>27</v>
      </c>
      <c r="C100" s="71"/>
      <c r="D100" s="87">
        <v>6375</v>
      </c>
      <c r="E100" s="84"/>
      <c r="F100" s="87">
        <v>23685</v>
      </c>
      <c r="G100" s="89">
        <v>72059</v>
      </c>
      <c r="H100" s="89">
        <v>72059</v>
      </c>
      <c r="I100" s="89"/>
      <c r="J100" s="87">
        <v>5417</v>
      </c>
      <c r="K100" s="85"/>
      <c r="L100" s="87">
        <v>22424</v>
      </c>
    </row>
    <row r="101" spans="1:12" hidden="1">
      <c r="A101" s="62" t="s">
        <v>77</v>
      </c>
      <c r="B101" s="71"/>
      <c r="C101" s="71"/>
      <c r="D101" s="9"/>
      <c r="E101" s="84"/>
      <c r="F101" s="87"/>
      <c r="G101" s="89"/>
      <c r="H101" s="89"/>
      <c r="I101" s="89"/>
      <c r="J101" s="87"/>
      <c r="K101" s="85"/>
      <c r="L101" s="87"/>
    </row>
    <row r="102" spans="1:12">
      <c r="A102" s="62" t="s">
        <v>78</v>
      </c>
      <c r="B102" s="71">
        <v>28</v>
      </c>
      <c r="C102" s="71"/>
      <c r="D102" s="10">
        <v>1380139</v>
      </c>
      <c r="E102" s="84"/>
      <c r="F102" s="11">
        <v>1480097</v>
      </c>
      <c r="G102" s="89"/>
      <c r="H102" s="89">
        <v>0</v>
      </c>
      <c r="I102" s="89"/>
      <c r="J102" s="89">
        <v>0</v>
      </c>
      <c r="K102" s="74"/>
      <c r="L102" s="89">
        <v>0</v>
      </c>
    </row>
    <row r="103" spans="1:12" hidden="1">
      <c r="A103" s="62" t="s">
        <v>79</v>
      </c>
      <c r="B103" s="71"/>
      <c r="C103" s="71"/>
      <c r="D103" s="10"/>
      <c r="E103" s="84"/>
      <c r="F103" s="11"/>
      <c r="G103" s="89"/>
      <c r="H103" s="89"/>
      <c r="I103" s="89"/>
      <c r="J103" s="74"/>
      <c r="K103" s="74"/>
      <c r="L103" s="74"/>
    </row>
    <row r="104" spans="1:12" hidden="1">
      <c r="A104" s="62" t="s">
        <v>80</v>
      </c>
      <c r="B104" s="71"/>
      <c r="C104" s="71"/>
      <c r="D104" s="87"/>
      <c r="E104" s="84"/>
      <c r="F104" s="11"/>
      <c r="G104" s="89"/>
      <c r="H104" s="89"/>
      <c r="I104" s="89"/>
      <c r="J104" s="74"/>
      <c r="K104" s="74"/>
      <c r="L104" s="74"/>
    </row>
    <row r="105" spans="1:12">
      <c r="A105" s="62" t="s">
        <v>81</v>
      </c>
      <c r="B105" s="71">
        <v>32</v>
      </c>
      <c r="C105" s="71"/>
      <c r="D105" s="87">
        <v>91121</v>
      </c>
      <c r="E105" s="84"/>
      <c r="F105" s="11">
        <v>90006</v>
      </c>
      <c r="G105" s="89"/>
      <c r="H105" s="89">
        <v>0</v>
      </c>
      <c r="I105" s="89"/>
      <c r="J105" s="74">
        <v>91121</v>
      </c>
      <c r="K105" s="74"/>
      <c r="L105" s="74">
        <v>90006</v>
      </c>
    </row>
    <row r="106" spans="1:12">
      <c r="A106" s="62" t="s">
        <v>82</v>
      </c>
      <c r="B106" s="71">
        <v>33</v>
      </c>
      <c r="C106" s="71"/>
      <c r="D106" s="87">
        <v>2942</v>
      </c>
      <c r="E106" s="84"/>
      <c r="F106" s="87">
        <v>2806</v>
      </c>
      <c r="G106" s="89"/>
      <c r="H106" s="89">
        <v>1938</v>
      </c>
      <c r="I106" s="89"/>
      <c r="J106" s="74">
        <v>1116</v>
      </c>
      <c r="K106" s="74"/>
      <c r="L106" s="74">
        <v>896</v>
      </c>
    </row>
    <row r="107" spans="1:12">
      <c r="A107" s="62" t="s">
        <v>83</v>
      </c>
      <c r="B107" s="71">
        <v>37.4</v>
      </c>
      <c r="C107" s="71"/>
      <c r="D107" s="87">
        <v>97552</v>
      </c>
      <c r="E107" s="84"/>
      <c r="F107" s="87">
        <v>118127</v>
      </c>
      <c r="G107" s="89"/>
      <c r="H107" s="89">
        <v>23756</v>
      </c>
      <c r="I107" s="89"/>
      <c r="J107" s="74">
        <v>0</v>
      </c>
      <c r="K107" s="74"/>
      <c r="L107" s="74">
        <v>0</v>
      </c>
    </row>
    <row r="108" spans="1:12">
      <c r="A108" s="62" t="s">
        <v>84</v>
      </c>
      <c r="B108" s="71"/>
      <c r="C108" s="71"/>
      <c r="D108" s="7">
        <v>4764</v>
      </c>
      <c r="E108" s="84"/>
      <c r="F108" s="7">
        <v>4660</v>
      </c>
      <c r="G108" s="85"/>
      <c r="H108" s="85">
        <v>3221</v>
      </c>
      <c r="I108" s="85"/>
      <c r="J108" s="7">
        <v>4764</v>
      </c>
      <c r="K108" s="85"/>
      <c r="L108" s="7">
        <v>4658</v>
      </c>
    </row>
    <row r="109" spans="1:12" ht="20.399999999999999">
      <c r="A109" s="70" t="s">
        <v>85</v>
      </c>
      <c r="B109" s="71"/>
      <c r="C109" s="71"/>
      <c r="D109" s="88">
        <f>SUM(D100:D108)</f>
        <v>1582893</v>
      </c>
      <c r="E109" s="84"/>
      <c r="F109" s="88">
        <f>SUM(F100:F108)</f>
        <v>1719381</v>
      </c>
      <c r="G109" s="85"/>
      <c r="H109" s="88">
        <f>SUM(H100:H108)</f>
        <v>100974</v>
      </c>
      <c r="I109" s="85"/>
      <c r="J109" s="90">
        <f>SUM(J100:J108)</f>
        <v>102418</v>
      </c>
      <c r="K109" s="85"/>
      <c r="L109" s="90">
        <f>SUM(L100:L108)</f>
        <v>117984</v>
      </c>
    </row>
    <row r="110" spans="1:12" ht="20.399999999999999">
      <c r="A110" s="70" t="s">
        <v>86</v>
      </c>
      <c r="B110" s="71"/>
      <c r="C110" s="71"/>
      <c r="D110" s="91">
        <f>D97+D109</f>
        <v>2144014</v>
      </c>
      <c r="E110" s="84"/>
      <c r="F110" s="91">
        <f>F97+F109</f>
        <v>2440219</v>
      </c>
      <c r="G110" s="85"/>
      <c r="H110" s="88">
        <f>H97+H109</f>
        <v>245948</v>
      </c>
      <c r="I110" s="85"/>
      <c r="J110" s="92">
        <f>J97+J109</f>
        <v>265738</v>
      </c>
      <c r="K110" s="12"/>
      <c r="L110" s="92">
        <f>L97+L109</f>
        <v>237001</v>
      </c>
    </row>
    <row r="111" spans="1:12" ht="20.399999999999999" hidden="1">
      <c r="A111" s="70"/>
      <c r="B111" s="71"/>
      <c r="C111" s="71"/>
      <c r="D111" s="85"/>
      <c r="E111" s="84"/>
      <c r="F111" s="85"/>
      <c r="G111" s="85"/>
      <c r="H111" s="85"/>
      <c r="I111" s="85"/>
      <c r="J111" s="93"/>
      <c r="K111" s="12"/>
      <c r="L111" s="93"/>
    </row>
    <row r="112" spans="1:12" ht="20.399999999999999">
      <c r="A112" s="70" t="s">
        <v>87</v>
      </c>
      <c r="B112" s="71"/>
      <c r="C112" s="71"/>
      <c r="D112" s="85"/>
      <c r="E112" s="84"/>
      <c r="F112" s="85"/>
      <c r="G112" s="85"/>
      <c r="H112" s="85"/>
      <c r="I112" s="85"/>
      <c r="J112" s="93"/>
      <c r="K112" s="85"/>
      <c r="L112" s="93"/>
    </row>
    <row r="113" spans="1:12">
      <c r="A113" s="62" t="s">
        <v>88</v>
      </c>
      <c r="B113" s="71"/>
      <c r="C113" s="71"/>
      <c r="D113" s="85"/>
      <c r="E113" s="84"/>
      <c r="F113" s="85"/>
      <c r="G113" s="85"/>
      <c r="H113" s="85"/>
      <c r="I113" s="85"/>
      <c r="J113" s="93"/>
      <c r="K113" s="85"/>
      <c r="L113" s="93"/>
    </row>
    <row r="114" spans="1:12">
      <c r="A114" s="62" t="s">
        <v>89</v>
      </c>
      <c r="D114" s="89"/>
      <c r="E114" s="89"/>
      <c r="F114" s="89"/>
      <c r="G114" s="89"/>
      <c r="H114" s="89"/>
      <c r="I114" s="89"/>
      <c r="J114" s="89"/>
      <c r="K114" s="89"/>
      <c r="L114" s="89"/>
    </row>
    <row r="115" spans="1:12" ht="20.399999999999999" thickBot="1">
      <c r="A115" s="62" t="s">
        <v>324</v>
      </c>
      <c r="B115" s="71">
        <v>35</v>
      </c>
      <c r="C115" s="71"/>
      <c r="D115" s="85"/>
      <c r="E115" s="84"/>
      <c r="F115" s="85"/>
      <c r="G115" s="85"/>
      <c r="H115" s="94">
        <v>3093442</v>
      </c>
      <c r="I115" s="85"/>
      <c r="J115" s="85"/>
      <c r="K115" s="85"/>
      <c r="L115" s="85"/>
    </row>
    <row r="116" spans="1:12" ht="21" thickTop="1" thickBot="1">
      <c r="A116" s="62" t="s">
        <v>90</v>
      </c>
      <c r="B116" s="71">
        <v>35</v>
      </c>
      <c r="C116" s="71"/>
      <c r="D116" s="94">
        <v>23580048</v>
      </c>
      <c r="E116" s="84"/>
      <c r="F116" s="94">
        <v>23580048</v>
      </c>
      <c r="G116" s="85"/>
      <c r="H116" s="85"/>
      <c r="I116" s="85"/>
      <c r="J116" s="94">
        <v>23580048</v>
      </c>
      <c r="K116" s="85"/>
      <c r="L116" s="94">
        <v>23580048</v>
      </c>
    </row>
    <row r="117" spans="1:12" ht="20.399999999999999" thickTop="1">
      <c r="A117" s="62" t="s">
        <v>91</v>
      </c>
      <c r="B117" s="71"/>
      <c r="C117" s="71"/>
      <c r="D117" s="85"/>
      <c r="E117" s="84"/>
      <c r="F117" s="85"/>
      <c r="G117" s="85"/>
      <c r="H117" s="85"/>
      <c r="I117" s="85"/>
      <c r="J117" s="85"/>
      <c r="K117" s="85"/>
      <c r="L117" s="85"/>
    </row>
    <row r="118" spans="1:12">
      <c r="A118" s="62" t="s">
        <v>325</v>
      </c>
      <c r="B118" s="71"/>
      <c r="C118" s="71"/>
      <c r="D118" s="85"/>
      <c r="E118" s="84"/>
      <c r="F118" s="85"/>
      <c r="G118" s="85"/>
      <c r="H118" s="85">
        <v>2352976</v>
      </c>
      <c r="I118" s="85"/>
      <c r="J118" s="85"/>
      <c r="K118" s="85"/>
      <c r="L118" s="85"/>
    </row>
    <row r="119" spans="1:12">
      <c r="A119" s="59" t="s">
        <v>92</v>
      </c>
      <c r="B119" s="71">
        <v>35</v>
      </c>
      <c r="C119" s="71"/>
      <c r="D119" s="85">
        <v>16470979</v>
      </c>
      <c r="E119" s="84"/>
      <c r="F119" s="85">
        <v>16470976</v>
      </c>
      <c r="G119" s="85"/>
      <c r="H119" s="85"/>
      <c r="I119" s="85"/>
      <c r="J119" s="93">
        <v>16470979</v>
      </c>
      <c r="K119" s="85"/>
      <c r="L119" s="93">
        <v>16470976</v>
      </c>
    </row>
    <row r="120" spans="1:12">
      <c r="A120" s="62" t="s">
        <v>93</v>
      </c>
      <c r="B120" s="71">
        <v>35</v>
      </c>
      <c r="C120" s="71"/>
      <c r="D120" s="13">
        <v>-13182062</v>
      </c>
      <c r="E120" s="84"/>
      <c r="F120" s="13">
        <v>-13182061</v>
      </c>
      <c r="G120" s="13"/>
      <c r="H120" s="13">
        <v>-272294</v>
      </c>
      <c r="I120" s="13"/>
      <c r="J120" s="14">
        <v>-13182062</v>
      </c>
      <c r="K120" s="85"/>
      <c r="L120" s="14">
        <v>-13182061</v>
      </c>
    </row>
    <row r="121" spans="1:12">
      <c r="A121" s="62" t="s">
        <v>94</v>
      </c>
      <c r="B121" s="71"/>
      <c r="C121" s="71"/>
      <c r="D121" s="89"/>
      <c r="E121" s="84"/>
      <c r="F121" s="89"/>
      <c r="G121" s="89"/>
      <c r="H121" s="89"/>
      <c r="I121" s="89"/>
      <c r="J121" s="87"/>
      <c r="K121" s="85"/>
      <c r="L121" s="87"/>
    </row>
    <row r="122" spans="1:12" hidden="1">
      <c r="A122" s="62" t="s">
        <v>95</v>
      </c>
      <c r="B122" s="71"/>
      <c r="C122" s="71"/>
      <c r="D122" s="7">
        <v>0</v>
      </c>
      <c r="E122" s="84"/>
      <c r="F122" s="7">
        <v>0</v>
      </c>
      <c r="G122" s="85"/>
      <c r="H122" s="85"/>
      <c r="I122" s="85"/>
      <c r="J122" s="7">
        <v>0</v>
      </c>
      <c r="K122" s="85"/>
      <c r="L122" s="7">
        <v>0</v>
      </c>
    </row>
    <row r="123" spans="1:12">
      <c r="A123" s="62" t="s">
        <v>96</v>
      </c>
      <c r="B123" s="71"/>
      <c r="C123" s="71"/>
      <c r="D123" s="85">
        <f>'SE-CONSO'!J29</f>
        <v>131181</v>
      </c>
      <c r="E123" s="84"/>
      <c r="F123" s="85">
        <v>220132</v>
      </c>
      <c r="G123" s="13"/>
      <c r="H123" s="13">
        <v>17803</v>
      </c>
      <c r="I123" s="13"/>
      <c r="J123" s="14">
        <f>SE!J24</f>
        <v>-16156</v>
      </c>
      <c r="K123" s="85"/>
      <c r="L123" s="14">
        <v>49990</v>
      </c>
    </row>
    <row r="124" spans="1:12">
      <c r="A124" s="62" t="s">
        <v>97</v>
      </c>
      <c r="B124" s="71"/>
      <c r="C124" s="71"/>
      <c r="D124" s="91">
        <f>'SE-CONSO'!P29</f>
        <v>-15865</v>
      </c>
      <c r="E124" s="84"/>
      <c r="F124" s="15">
        <v>-4360</v>
      </c>
      <c r="G124" s="13"/>
      <c r="H124" s="38">
        <v>0</v>
      </c>
      <c r="I124" s="13"/>
      <c r="J124" s="15">
        <v>0</v>
      </c>
      <c r="K124" s="85"/>
      <c r="L124" s="15">
        <v>0</v>
      </c>
    </row>
    <row r="125" spans="1:12" ht="20.399999999999999">
      <c r="A125" s="70" t="s">
        <v>98</v>
      </c>
      <c r="B125" s="71"/>
      <c r="C125" s="71"/>
      <c r="D125" s="95">
        <f>SUM(D119:D124)</f>
        <v>3404233</v>
      </c>
      <c r="E125" s="84"/>
      <c r="F125" s="95">
        <f>SUM(F119:F124)</f>
        <v>3504687</v>
      </c>
      <c r="G125" s="13"/>
      <c r="H125" s="13">
        <f>SUM(H118:H124)</f>
        <v>2098485</v>
      </c>
      <c r="I125" s="13"/>
      <c r="J125" s="95">
        <f>SUM(J119:J124)</f>
        <v>3272761</v>
      </c>
      <c r="K125" s="85"/>
      <c r="L125" s="95">
        <f>SUM(L119:L124)</f>
        <v>3338905</v>
      </c>
    </row>
    <row r="126" spans="1:12">
      <c r="A126" s="62" t="s">
        <v>99</v>
      </c>
      <c r="B126" s="71"/>
      <c r="C126" s="71"/>
      <c r="D126" s="91">
        <f>'SE-CONSO'!T29</f>
        <v>846332</v>
      </c>
      <c r="E126" s="84"/>
      <c r="F126" s="91">
        <v>858896</v>
      </c>
      <c r="G126" s="85"/>
      <c r="H126" s="91">
        <v>69072</v>
      </c>
      <c r="I126" s="85"/>
      <c r="J126" s="74">
        <v>0</v>
      </c>
      <c r="K126" s="74"/>
      <c r="L126" s="74">
        <v>0</v>
      </c>
    </row>
    <row r="127" spans="1:12" ht="20.399999999999999">
      <c r="A127" s="70" t="s">
        <v>100</v>
      </c>
      <c r="B127" s="71"/>
      <c r="C127" s="71"/>
      <c r="D127" s="88">
        <f>SUM(D125:D126)</f>
        <v>4250565</v>
      </c>
      <c r="E127" s="84"/>
      <c r="F127" s="88">
        <f>SUM(F125:F126)</f>
        <v>4363583</v>
      </c>
      <c r="G127" s="85"/>
      <c r="H127" s="88">
        <f>SUM(H125:H126)</f>
        <v>2167557</v>
      </c>
      <c r="I127" s="85"/>
      <c r="J127" s="88">
        <f>SUM(J125:J126)</f>
        <v>3272761</v>
      </c>
      <c r="K127" s="85"/>
      <c r="L127" s="88">
        <f>SUM(L125:L126)</f>
        <v>3338905</v>
      </c>
    </row>
    <row r="128" spans="1:12" ht="21" thickBot="1">
      <c r="A128" s="70" t="s">
        <v>101</v>
      </c>
      <c r="B128" s="71"/>
      <c r="C128" s="71"/>
      <c r="D128" s="94">
        <f>D110+D127</f>
        <v>6394579</v>
      </c>
      <c r="E128" s="84"/>
      <c r="F128" s="94">
        <f>F110+F127</f>
        <v>6803802</v>
      </c>
      <c r="G128" s="85"/>
      <c r="H128" s="96">
        <f>H110+H127</f>
        <v>2413505</v>
      </c>
      <c r="I128" s="85"/>
      <c r="J128" s="16">
        <f>J110+J127</f>
        <v>3538499</v>
      </c>
      <c r="K128" s="85"/>
      <c r="L128" s="16">
        <f>L110+L127</f>
        <v>3575906</v>
      </c>
    </row>
    <row r="129" spans="1:12" ht="3.75" customHeight="1" thickTop="1">
      <c r="A129" s="70"/>
      <c r="B129" s="71"/>
      <c r="C129" s="71"/>
      <c r="D129" s="85"/>
      <c r="E129" s="84"/>
      <c r="F129" s="85"/>
      <c r="G129" s="85"/>
      <c r="H129" s="85"/>
      <c r="I129" s="85"/>
      <c r="J129" s="14"/>
      <c r="K129" s="85"/>
      <c r="L129" s="14"/>
    </row>
    <row r="130" spans="1:12" s="97" customFormat="1">
      <c r="A130" s="82" t="s">
        <v>58</v>
      </c>
    </row>
    <row r="131" spans="1:12" s="97" customFormat="1" ht="15.6" customHeight="1">
      <c r="A131" s="82"/>
    </row>
    <row r="132" spans="1:12" s="97" customFormat="1">
      <c r="A132" s="202" t="s">
        <v>59</v>
      </c>
      <c r="B132" s="202"/>
      <c r="C132" s="202"/>
      <c r="D132" s="202"/>
      <c r="E132" s="202"/>
      <c r="F132" s="202"/>
      <c r="G132" s="202"/>
      <c r="H132" s="202"/>
      <c r="I132" s="202"/>
      <c r="J132" s="202"/>
      <c r="K132" s="202"/>
      <c r="L132" s="202"/>
    </row>
    <row r="133" spans="1:12" s="97" customFormat="1">
      <c r="A133" s="202" t="s">
        <v>60</v>
      </c>
      <c r="B133" s="202"/>
      <c r="C133" s="202"/>
      <c r="D133" s="202"/>
      <c r="E133" s="202"/>
      <c r="F133" s="202"/>
      <c r="G133" s="202"/>
      <c r="H133" s="202"/>
      <c r="I133" s="202"/>
      <c r="J133" s="202"/>
      <c r="K133" s="202"/>
      <c r="L133" s="202"/>
    </row>
    <row r="134" spans="1:12" s="97" customFormat="1">
      <c r="A134" s="201" t="s">
        <v>102</v>
      </c>
      <c r="B134" s="202"/>
      <c r="C134" s="202"/>
      <c r="D134" s="202"/>
      <c r="E134" s="202"/>
      <c r="F134" s="202"/>
      <c r="G134" s="202"/>
      <c r="H134" s="202"/>
      <c r="I134" s="202"/>
      <c r="J134" s="202"/>
      <c r="K134" s="202"/>
      <c r="L134" s="202"/>
    </row>
    <row r="136" spans="1:12">
      <c r="D136" s="98">
        <f>D128-D61</f>
        <v>0</v>
      </c>
      <c r="E136" s="89">
        <f>E128-E61</f>
        <v>0</v>
      </c>
      <c r="F136" s="89">
        <f>F128-F61</f>
        <v>0</v>
      </c>
      <c r="G136" s="89">
        <f>G128-G61</f>
        <v>0</v>
      </c>
      <c r="H136" s="89">
        <f>H128-H61</f>
        <v>0</v>
      </c>
      <c r="I136" s="89"/>
      <c r="J136" s="89">
        <f>J128-J61</f>
        <v>0</v>
      </c>
      <c r="K136" s="89">
        <f>K128-K61</f>
        <v>0</v>
      </c>
      <c r="L136" s="89">
        <f>L128-L61</f>
        <v>0</v>
      </c>
    </row>
  </sheetData>
  <mergeCells count="19">
    <mergeCell ref="A134:L134"/>
    <mergeCell ref="A68:L68"/>
    <mergeCell ref="A69:L69"/>
    <mergeCell ref="A71:L71"/>
    <mergeCell ref="A72:L72"/>
    <mergeCell ref="A73:L73"/>
    <mergeCell ref="A74:L74"/>
    <mergeCell ref="D76:L76"/>
    <mergeCell ref="J77:L77"/>
    <mergeCell ref="A132:L132"/>
    <mergeCell ref="A133:L133"/>
    <mergeCell ref="D77:H77"/>
    <mergeCell ref="A70:L70"/>
    <mergeCell ref="A1:L1"/>
    <mergeCell ref="A2:L2"/>
    <mergeCell ref="A3:L3"/>
    <mergeCell ref="D5:L5"/>
    <mergeCell ref="J6:L6"/>
    <mergeCell ref="D6:H6"/>
  </mergeCells>
  <pageMargins left="0.55000000000000004" right="0.25" top="0.47244094488188981" bottom="0.27559055118110237" header="0.31496062992125984" footer="0.19685039370078741"/>
  <pageSetup paperSize="9" scale="71" fitToHeight="0" orientation="portrait" r:id="rId1"/>
  <rowBreaks count="1" manualBreakCount="1">
    <brk id="7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E8BDD-D329-41CB-A112-66E60CB21B71}">
  <sheetPr>
    <pageSetUpPr fitToPage="1"/>
  </sheetPr>
  <dimension ref="A1:W68"/>
  <sheetViews>
    <sheetView view="pageBreakPreview" topLeftCell="A13" zoomScale="94" zoomScaleNormal="100" zoomScaleSheetLayoutView="94" workbookViewId="0">
      <selection activeCell="D51" sqref="D51"/>
    </sheetView>
  </sheetViews>
  <sheetFormatPr defaultColWidth="9.109375" defaultRowHeight="19.8"/>
  <cols>
    <col min="1" max="1" width="37.88671875" style="62" customWidth="1"/>
    <col min="2" max="2" width="6.5546875" style="190" customWidth="1"/>
    <col min="3" max="3" width="0.6640625" style="59" customWidth="1"/>
    <col min="4" max="4" width="13.109375" style="59" customWidth="1"/>
    <col min="5" max="5" width="0.6640625" style="59" customWidth="1"/>
    <col min="6" max="6" width="15.6640625" style="59" customWidth="1"/>
    <col min="7" max="7" width="0.6640625" style="59" customWidth="1"/>
    <col min="8" max="8" width="10.109375" style="59" bestFit="1" customWidth="1"/>
    <col min="9" max="9" width="0.6640625" style="59" customWidth="1"/>
    <col min="10" max="10" width="14.6640625" style="59" customWidth="1"/>
    <col min="11" max="11" width="0.6640625" style="59" customWidth="1"/>
    <col min="12" max="12" width="18.5546875" style="59" customWidth="1"/>
    <col min="13" max="13" width="0.6640625" style="59" customWidth="1"/>
    <col min="14" max="14" width="16.44140625" style="59" customWidth="1"/>
    <col min="15" max="15" width="0.6640625" style="59" customWidth="1"/>
    <col min="16" max="16" width="12.109375" style="59" customWidth="1"/>
    <col min="17" max="17" width="0.6640625" style="59" customWidth="1"/>
    <col min="18" max="18" width="17.109375" style="59" customWidth="1"/>
    <col min="19" max="19" width="1.109375" style="59" customWidth="1"/>
    <col min="20" max="20" width="12.6640625" style="59" customWidth="1"/>
    <col min="21" max="21" width="1.109375" style="59" customWidth="1"/>
    <col min="22" max="22" width="15" style="59" customWidth="1"/>
    <col min="23" max="16384" width="9.109375" style="59"/>
  </cols>
  <sheetData>
    <row r="1" spans="1:22" ht="20.399999999999999">
      <c r="B1" s="169"/>
      <c r="J1" s="60"/>
      <c r="K1" s="60"/>
      <c r="L1" s="60"/>
      <c r="M1" s="60"/>
      <c r="N1" s="191"/>
      <c r="O1" s="191"/>
      <c r="P1" s="191"/>
      <c r="Q1" s="191"/>
      <c r="R1" s="191"/>
      <c r="S1" s="191"/>
      <c r="T1" s="204" t="s">
        <v>103</v>
      </c>
      <c r="U1" s="204"/>
      <c r="V1" s="204"/>
    </row>
    <row r="2" spans="1:22" ht="20.399999999999999">
      <c r="A2" s="198" t="s">
        <v>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</row>
    <row r="3" spans="1:22" ht="20.399999999999999">
      <c r="A3" s="198" t="s">
        <v>104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</row>
    <row r="4" spans="1:22" ht="20.399999999999999">
      <c r="A4" s="205" t="s">
        <v>339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</row>
    <row r="5" spans="1:22" ht="20.399999999999999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</row>
    <row r="6" spans="1:22" ht="20.399999999999999">
      <c r="A6" s="170"/>
      <c r="B6" s="169"/>
      <c r="D6" s="199" t="s">
        <v>2</v>
      </c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</row>
    <row r="7" spans="1:22" ht="20.399999999999999">
      <c r="A7" s="170"/>
      <c r="B7" s="169"/>
      <c r="D7" s="200" t="s">
        <v>3</v>
      </c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</row>
    <row r="8" spans="1:22" ht="20.399999999999999">
      <c r="A8" s="170"/>
      <c r="B8" s="169"/>
      <c r="D8" s="63"/>
      <c r="E8" s="63"/>
      <c r="F8" s="63"/>
      <c r="G8" s="63"/>
      <c r="H8" s="63"/>
      <c r="I8" s="63"/>
      <c r="J8" s="63"/>
      <c r="K8" s="63"/>
      <c r="L8" s="199" t="s">
        <v>97</v>
      </c>
      <c r="M8" s="199"/>
      <c r="N8" s="199"/>
      <c r="O8" s="199"/>
      <c r="P8" s="199"/>
      <c r="Q8" s="63"/>
      <c r="R8" s="63"/>
      <c r="S8" s="63"/>
      <c r="T8" s="63"/>
      <c r="U8" s="63"/>
      <c r="V8" s="63"/>
    </row>
    <row r="9" spans="1:22" ht="20.399999999999999">
      <c r="A9" s="171"/>
      <c r="B9" s="169"/>
      <c r="C9" s="172"/>
      <c r="E9" s="174"/>
      <c r="F9" s="60"/>
      <c r="G9" s="174"/>
      <c r="K9" s="173"/>
      <c r="L9" s="175" t="s">
        <v>105</v>
      </c>
      <c r="M9" s="173"/>
      <c r="O9" s="173"/>
      <c r="P9" s="175" t="s">
        <v>106</v>
      </c>
      <c r="Q9" s="174"/>
      <c r="R9" s="175"/>
      <c r="S9" s="174"/>
      <c r="T9" s="175"/>
      <c r="U9" s="174"/>
      <c r="V9" s="173"/>
    </row>
    <row r="10" spans="1:22" ht="20.399999999999999">
      <c r="A10" s="171"/>
      <c r="B10" s="169"/>
      <c r="C10" s="172"/>
      <c r="D10" s="173"/>
      <c r="E10" s="174"/>
      <c r="G10" s="174"/>
      <c r="H10" s="207" t="s">
        <v>94</v>
      </c>
      <c r="I10" s="207"/>
      <c r="J10" s="207"/>
      <c r="K10" s="173"/>
      <c r="L10" s="175" t="s">
        <v>107</v>
      </c>
      <c r="M10" s="173"/>
      <c r="N10" s="175" t="s">
        <v>108</v>
      </c>
      <c r="O10" s="173"/>
      <c r="P10" s="175" t="s">
        <v>109</v>
      </c>
      <c r="Q10" s="174"/>
      <c r="R10" s="175"/>
      <c r="S10" s="174"/>
      <c r="T10" s="175" t="s">
        <v>110</v>
      </c>
    </row>
    <row r="11" spans="1:22" ht="20.399999999999999">
      <c r="A11" s="185"/>
      <c r="B11" s="169"/>
      <c r="C11" s="180"/>
      <c r="D11" s="175" t="s">
        <v>111</v>
      </c>
      <c r="E11" s="192"/>
      <c r="F11" s="151" t="s">
        <v>112</v>
      </c>
      <c r="G11" s="192"/>
      <c r="H11" s="175" t="s">
        <v>113</v>
      </c>
      <c r="I11" s="192"/>
      <c r="J11" s="175"/>
      <c r="K11" s="175"/>
      <c r="L11" s="175" t="s">
        <v>114</v>
      </c>
      <c r="M11" s="175"/>
      <c r="N11" s="175" t="s">
        <v>115</v>
      </c>
      <c r="O11" s="175"/>
      <c r="P11" s="175" t="s">
        <v>116</v>
      </c>
      <c r="Q11" s="192"/>
      <c r="R11" s="63" t="s">
        <v>117</v>
      </c>
      <c r="S11" s="192"/>
      <c r="T11" s="63" t="s">
        <v>118</v>
      </c>
      <c r="U11" s="192"/>
      <c r="V11" s="63" t="s">
        <v>117</v>
      </c>
    </row>
    <row r="12" spans="1:22" ht="20.100000000000001" customHeight="1">
      <c r="A12" s="171"/>
      <c r="B12" s="61" t="s">
        <v>5</v>
      </c>
      <c r="C12" s="178"/>
      <c r="D12" s="176" t="s">
        <v>119</v>
      </c>
      <c r="E12" s="174"/>
      <c r="F12" s="179" t="s">
        <v>120</v>
      </c>
      <c r="G12" s="174"/>
      <c r="H12" s="176" t="s">
        <v>121</v>
      </c>
      <c r="I12" s="174"/>
      <c r="J12" s="179" t="s">
        <v>122</v>
      </c>
      <c r="K12" s="175"/>
      <c r="L12" s="61" t="s">
        <v>123</v>
      </c>
      <c r="M12" s="175"/>
      <c r="N12" s="179" t="s">
        <v>124</v>
      </c>
      <c r="O12" s="175"/>
      <c r="P12" s="179" t="s">
        <v>125</v>
      </c>
      <c r="Q12" s="174"/>
      <c r="R12" s="179" t="s">
        <v>126</v>
      </c>
      <c r="S12" s="174"/>
      <c r="T12" s="179" t="s">
        <v>127</v>
      </c>
      <c r="U12" s="174"/>
      <c r="V12" s="176" t="s">
        <v>128</v>
      </c>
    </row>
    <row r="13" spans="1:22">
      <c r="A13" s="171" t="s">
        <v>129</v>
      </c>
      <c r="B13" s="169"/>
      <c r="C13" s="178"/>
      <c r="D13" s="40">
        <v>2352976</v>
      </c>
      <c r="E13" s="77"/>
      <c r="F13" s="40">
        <v>-272294</v>
      </c>
      <c r="G13" s="6"/>
      <c r="H13" s="6">
        <v>0</v>
      </c>
      <c r="I13" s="77"/>
      <c r="J13" s="40">
        <v>17802</v>
      </c>
      <c r="K13" s="77"/>
      <c r="L13" s="6">
        <v>0</v>
      </c>
      <c r="M13" s="77"/>
      <c r="N13" s="6">
        <v>0</v>
      </c>
      <c r="O13" s="77"/>
      <c r="P13" s="6">
        <v>0</v>
      </c>
      <c r="Q13" s="77"/>
      <c r="R13" s="77">
        <f t="shared" ref="R13:R17" si="0">SUM(J13+P13+H13+F13+D13)</f>
        <v>2098484</v>
      </c>
      <c r="S13" s="77"/>
      <c r="T13" s="193">
        <v>69072</v>
      </c>
      <c r="U13" s="77"/>
      <c r="V13" s="40">
        <v>2167556</v>
      </c>
    </row>
    <row r="14" spans="1:22">
      <c r="A14" s="171" t="s">
        <v>130</v>
      </c>
      <c r="B14" s="169"/>
      <c r="C14" s="178"/>
      <c r="D14" s="6">
        <v>14118000</v>
      </c>
      <c r="E14" s="77"/>
      <c r="F14" s="6">
        <v>-12909767</v>
      </c>
      <c r="G14" s="6"/>
      <c r="H14" s="6">
        <v>0</v>
      </c>
      <c r="I14" s="77"/>
      <c r="J14" s="6">
        <v>0</v>
      </c>
      <c r="K14" s="77"/>
      <c r="L14" s="6">
        <v>0</v>
      </c>
      <c r="M14" s="77"/>
      <c r="N14" s="6">
        <v>0</v>
      </c>
      <c r="O14" s="77"/>
      <c r="P14" s="6">
        <v>0</v>
      </c>
      <c r="Q14" s="77"/>
      <c r="R14" s="77">
        <f t="shared" si="0"/>
        <v>1208233</v>
      </c>
      <c r="S14" s="77"/>
      <c r="T14" s="77">
        <v>0</v>
      </c>
      <c r="U14" s="77"/>
      <c r="V14" s="6">
        <f>SUM(R14:T14)</f>
        <v>1208233</v>
      </c>
    </row>
    <row r="15" spans="1:22">
      <c r="A15" s="171" t="s">
        <v>134</v>
      </c>
      <c r="B15" s="169"/>
      <c r="C15" s="178"/>
      <c r="D15" s="6">
        <v>0</v>
      </c>
      <c r="E15" s="77"/>
      <c r="F15" s="6">
        <v>0</v>
      </c>
      <c r="G15" s="6"/>
      <c r="H15" s="6">
        <v>0</v>
      </c>
      <c r="I15" s="77"/>
      <c r="J15" s="6">
        <v>0</v>
      </c>
      <c r="K15" s="77"/>
      <c r="L15" s="6">
        <v>0</v>
      </c>
      <c r="M15" s="77"/>
      <c r="N15" s="6">
        <v>0</v>
      </c>
      <c r="O15" s="77"/>
      <c r="P15" s="6">
        <v>0</v>
      </c>
      <c r="Q15" s="77"/>
      <c r="R15" s="77">
        <f t="shared" si="0"/>
        <v>0</v>
      </c>
      <c r="S15" s="77"/>
      <c r="T15" s="77">
        <v>790687</v>
      </c>
      <c r="U15" s="77"/>
      <c r="V15" s="6">
        <f>SUM(R15:T15)</f>
        <v>790687</v>
      </c>
    </row>
    <row r="16" spans="1:22">
      <c r="A16" s="171" t="s">
        <v>135</v>
      </c>
      <c r="B16" s="169"/>
      <c r="C16" s="178"/>
      <c r="D16" s="6">
        <v>0</v>
      </c>
      <c r="E16" s="77"/>
      <c r="F16" s="6">
        <v>0</v>
      </c>
      <c r="G16" s="6"/>
      <c r="H16" s="6">
        <v>0</v>
      </c>
      <c r="I16" s="77"/>
      <c r="J16" s="6">
        <v>-583</v>
      </c>
      <c r="K16" s="77"/>
      <c r="L16" s="6">
        <v>0</v>
      </c>
      <c r="M16" s="77"/>
      <c r="N16" s="6">
        <v>0</v>
      </c>
      <c r="O16" s="77"/>
      <c r="P16" s="6">
        <v>0</v>
      </c>
      <c r="Q16" s="77"/>
      <c r="R16" s="77">
        <f t="shared" si="0"/>
        <v>-583</v>
      </c>
      <c r="S16" s="77"/>
      <c r="T16" s="77">
        <v>-6798</v>
      </c>
      <c r="U16" s="77"/>
      <c r="V16" s="6">
        <f>SUM(R16:T16)</f>
        <v>-7381</v>
      </c>
    </row>
    <row r="17" spans="1:23">
      <c r="A17" s="181" t="s">
        <v>131</v>
      </c>
      <c r="B17" s="169"/>
      <c r="C17" s="178"/>
      <c r="D17" s="6">
        <v>0</v>
      </c>
      <c r="E17" s="77"/>
      <c r="F17" s="6">
        <v>0</v>
      </c>
      <c r="G17" s="6"/>
      <c r="H17" s="6">
        <v>0</v>
      </c>
      <c r="I17" s="77"/>
      <c r="J17" s="6">
        <v>0</v>
      </c>
      <c r="K17" s="77"/>
      <c r="L17" s="6">
        <v>0</v>
      </c>
      <c r="M17" s="77"/>
      <c r="N17" s="6">
        <v>0</v>
      </c>
      <c r="O17" s="77"/>
      <c r="P17" s="6">
        <v>0</v>
      </c>
      <c r="Q17" s="77"/>
      <c r="R17" s="77">
        <f t="shared" si="0"/>
        <v>0</v>
      </c>
      <c r="S17" s="77"/>
      <c r="T17" s="77">
        <v>0</v>
      </c>
      <c r="U17" s="77"/>
      <c r="V17" s="6">
        <f t="shared" ref="V17:V18" si="1">SUM(R17:T17)</f>
        <v>0</v>
      </c>
    </row>
    <row r="18" spans="1:23">
      <c r="A18" s="62" t="s">
        <v>320</v>
      </c>
      <c r="B18" s="169"/>
      <c r="C18" s="178"/>
      <c r="D18" s="77">
        <v>0</v>
      </c>
      <c r="E18" s="77"/>
      <c r="F18" s="77">
        <v>0</v>
      </c>
      <c r="G18" s="77"/>
      <c r="H18" s="6">
        <v>0</v>
      </c>
      <c r="I18" s="77"/>
      <c r="J18" s="41">
        <f>PL9M!G82</f>
        <v>134061</v>
      </c>
      <c r="K18" s="77"/>
      <c r="L18" s="6">
        <v>0</v>
      </c>
      <c r="M18" s="77"/>
      <c r="N18" s="6">
        <v>0</v>
      </c>
      <c r="O18" s="77"/>
      <c r="P18" s="6">
        <v>0</v>
      </c>
      <c r="Q18" s="77"/>
      <c r="R18" s="77">
        <f>SUM(J18+P18+H18+F18+D18)</f>
        <v>134061</v>
      </c>
      <c r="S18" s="77"/>
      <c r="T18" s="194">
        <f>PL9M!G83</f>
        <v>10890</v>
      </c>
      <c r="U18" s="77"/>
      <c r="V18" s="6">
        <f t="shared" si="1"/>
        <v>144951</v>
      </c>
    </row>
    <row r="19" spans="1:23" ht="20.399999999999999" thickBot="1">
      <c r="A19" s="185" t="s">
        <v>343</v>
      </c>
      <c r="B19" s="71"/>
      <c r="D19" s="42">
        <f>SUM(D13:D18)</f>
        <v>16470976</v>
      </c>
      <c r="E19" s="77"/>
      <c r="F19" s="42">
        <f>SUM(F13:F18)</f>
        <v>-13182061</v>
      </c>
      <c r="G19" s="6"/>
      <c r="H19" s="42">
        <v>0</v>
      </c>
      <c r="I19" s="77"/>
      <c r="J19" s="42">
        <f>SUM(J13:J18)</f>
        <v>151280</v>
      </c>
      <c r="K19" s="77"/>
      <c r="L19" s="42">
        <v>0</v>
      </c>
      <c r="M19" s="77"/>
      <c r="N19" s="42">
        <v>0</v>
      </c>
      <c r="O19" s="77"/>
      <c r="P19" s="42">
        <v>0</v>
      </c>
      <c r="Q19" s="77"/>
      <c r="R19" s="42">
        <f>SUM(R13:R18)</f>
        <v>3440195</v>
      </c>
      <c r="S19" s="77"/>
      <c r="T19" s="42">
        <f>SUM(T13:T18)</f>
        <v>863851</v>
      </c>
      <c r="U19" s="77"/>
      <c r="V19" s="42">
        <f>SUM(V13:V18)</f>
        <v>4304046</v>
      </c>
    </row>
    <row r="20" spans="1:23" ht="20.399999999999999" thickTop="1">
      <c r="A20" s="185"/>
      <c r="B20" s="71"/>
      <c r="D20" s="6"/>
      <c r="E20" s="77"/>
      <c r="F20" s="6"/>
      <c r="G20" s="6"/>
      <c r="H20" s="6"/>
      <c r="I20" s="77"/>
      <c r="J20" s="6"/>
      <c r="K20" s="77"/>
      <c r="L20" s="6"/>
      <c r="M20" s="77"/>
      <c r="N20" s="6"/>
      <c r="O20" s="77"/>
      <c r="P20" s="6"/>
      <c r="Q20" s="77"/>
      <c r="R20" s="6"/>
      <c r="S20" s="77"/>
      <c r="T20" s="77"/>
      <c r="U20" s="77"/>
      <c r="V20" s="6"/>
    </row>
    <row r="21" spans="1:23">
      <c r="A21" s="185" t="s">
        <v>321</v>
      </c>
      <c r="B21" s="71"/>
      <c r="D21" s="6">
        <v>16470976</v>
      </c>
      <c r="E21" s="77"/>
      <c r="F21" s="6">
        <v>-13182061</v>
      </c>
      <c r="G21" s="6"/>
      <c r="H21" s="6">
        <v>0</v>
      </c>
      <c r="I21" s="77"/>
      <c r="J21" s="6">
        <v>214717</v>
      </c>
      <c r="K21" s="77"/>
      <c r="L21" s="6">
        <v>0</v>
      </c>
      <c r="M21" s="77"/>
      <c r="N21" s="6">
        <v>-4360</v>
      </c>
      <c r="O21" s="77"/>
      <c r="P21" s="6">
        <v>-4360</v>
      </c>
      <c r="Q21" s="77"/>
      <c r="R21" s="6">
        <f>SUM(J21+P21+H21+F21+D21)</f>
        <v>3499272</v>
      </c>
      <c r="S21" s="77"/>
      <c r="T21" s="77">
        <v>858896</v>
      </c>
      <c r="U21" s="77"/>
      <c r="V21" s="6">
        <f>+R21+T21</f>
        <v>4358168</v>
      </c>
    </row>
    <row r="22" spans="1:23">
      <c r="A22" s="185" t="s">
        <v>322</v>
      </c>
      <c r="B22" s="71"/>
      <c r="D22" s="6">
        <v>0</v>
      </c>
      <c r="E22" s="77"/>
      <c r="F22" s="6">
        <v>0</v>
      </c>
      <c r="G22" s="6"/>
      <c r="H22" s="6">
        <v>0</v>
      </c>
      <c r="I22" s="77"/>
      <c r="J22" s="6">
        <f>5416-1</f>
        <v>5415</v>
      </c>
      <c r="K22" s="77"/>
      <c r="L22" s="6">
        <v>0</v>
      </c>
      <c r="M22" s="77"/>
      <c r="N22" s="6">
        <v>0</v>
      </c>
      <c r="O22" s="77"/>
      <c r="P22" s="6">
        <v>0</v>
      </c>
      <c r="Q22" s="77"/>
      <c r="R22" s="6">
        <f>SUM(J22+P22+H22+F22+D22)</f>
        <v>5415</v>
      </c>
      <c r="S22" s="77"/>
      <c r="T22" s="77">
        <v>0</v>
      </c>
      <c r="U22" s="77"/>
      <c r="V22" s="6">
        <f>+R22+T22</f>
        <v>5415</v>
      </c>
    </row>
    <row r="23" spans="1:23">
      <c r="A23" s="185" t="s">
        <v>323</v>
      </c>
      <c r="B23" s="71"/>
      <c r="D23" s="40">
        <f>SUM(D21:D22)</f>
        <v>16470976</v>
      </c>
      <c r="E23" s="77"/>
      <c r="F23" s="40">
        <f>SUM(F21:F22)</f>
        <v>-13182061</v>
      </c>
      <c r="G23" s="6"/>
      <c r="H23" s="40">
        <f>SUM(H21:H22)</f>
        <v>0</v>
      </c>
      <c r="I23" s="77"/>
      <c r="J23" s="40">
        <f>SUM(J21:J22)</f>
        <v>220132</v>
      </c>
      <c r="K23" s="77"/>
      <c r="L23" s="40">
        <f>SUM(L21:L22)</f>
        <v>0</v>
      </c>
      <c r="M23" s="77"/>
      <c r="N23" s="40">
        <f>SUM(N21:N22)</f>
        <v>-4360</v>
      </c>
      <c r="O23" s="77"/>
      <c r="P23" s="40">
        <f>SUM(P21:P22)</f>
        <v>-4360</v>
      </c>
      <c r="Q23" s="77"/>
      <c r="R23" s="40">
        <f>SUM(R21:R22)</f>
        <v>3504687</v>
      </c>
      <c r="S23" s="77"/>
      <c r="T23" s="40">
        <f>SUM(T21:T22)</f>
        <v>858896</v>
      </c>
      <c r="U23" s="77"/>
      <c r="V23" s="40">
        <f>SUM(V21:V22)</f>
        <v>4363583</v>
      </c>
    </row>
    <row r="24" spans="1:23">
      <c r="A24" s="185" t="s">
        <v>130</v>
      </c>
      <c r="B24" s="71">
        <v>35</v>
      </c>
      <c r="D24" s="6">
        <v>3</v>
      </c>
      <c r="E24" s="77"/>
      <c r="F24" s="6">
        <v>-1</v>
      </c>
      <c r="G24" s="6"/>
      <c r="H24" s="6">
        <v>0</v>
      </c>
      <c r="I24" s="77"/>
      <c r="J24" s="6">
        <v>0</v>
      </c>
      <c r="K24" s="77"/>
      <c r="L24" s="6">
        <v>0</v>
      </c>
      <c r="M24" s="77"/>
      <c r="N24" s="6">
        <v>0</v>
      </c>
      <c r="O24" s="77"/>
      <c r="P24" s="6">
        <v>0</v>
      </c>
      <c r="Q24" s="77"/>
      <c r="R24" s="77">
        <f>SUM(D24:J24)</f>
        <v>2</v>
      </c>
      <c r="S24" s="77"/>
      <c r="T24" s="77">
        <v>0</v>
      </c>
      <c r="U24" s="77"/>
      <c r="V24" s="77">
        <f>SUM(R24:T24)</f>
        <v>2</v>
      </c>
    </row>
    <row r="25" spans="1:23" hidden="1">
      <c r="A25" s="185" t="s">
        <v>134</v>
      </c>
      <c r="B25" s="71"/>
      <c r="D25" s="6">
        <v>0</v>
      </c>
      <c r="E25" s="6"/>
      <c r="F25" s="6">
        <v>0</v>
      </c>
      <c r="G25" s="6"/>
      <c r="H25" s="6">
        <v>0</v>
      </c>
      <c r="I25" s="77"/>
      <c r="J25" s="6">
        <v>0</v>
      </c>
      <c r="K25" s="77"/>
      <c r="L25" s="6">
        <v>0</v>
      </c>
      <c r="M25" s="77"/>
      <c r="N25" s="6">
        <v>0</v>
      </c>
      <c r="O25" s="77"/>
      <c r="P25" s="6">
        <v>0</v>
      </c>
      <c r="Q25" s="77"/>
      <c r="R25" s="77">
        <v>0</v>
      </c>
      <c r="S25" s="77"/>
      <c r="T25" s="77">
        <v>0</v>
      </c>
      <c r="U25" s="77"/>
      <c r="V25" s="77">
        <v>0</v>
      </c>
    </row>
    <row r="26" spans="1:23">
      <c r="A26" s="185" t="s">
        <v>135</v>
      </c>
      <c r="B26" s="71"/>
      <c r="D26" s="6">
        <v>0</v>
      </c>
      <c r="E26" s="6"/>
      <c r="F26" s="6">
        <v>0</v>
      </c>
      <c r="G26" s="6"/>
      <c r="H26" s="6">
        <v>0</v>
      </c>
      <c r="I26" s="77"/>
      <c r="J26" s="6">
        <v>-11389</v>
      </c>
      <c r="K26" s="77"/>
      <c r="L26" s="6">
        <v>0</v>
      </c>
      <c r="M26" s="77"/>
      <c r="N26" s="6">
        <v>0</v>
      </c>
      <c r="O26" s="77"/>
      <c r="P26" s="6">
        <v>0</v>
      </c>
      <c r="Q26" s="77"/>
      <c r="R26" s="77">
        <f>SUM(D26:J26)</f>
        <v>-11389</v>
      </c>
      <c r="S26" s="77"/>
      <c r="T26" s="77">
        <v>-13025</v>
      </c>
      <c r="U26" s="77"/>
      <c r="V26" s="77">
        <f>SUM(R26:T26)</f>
        <v>-24414</v>
      </c>
    </row>
    <row r="27" spans="1:23">
      <c r="A27" s="185" t="s">
        <v>131</v>
      </c>
      <c r="B27" s="71"/>
      <c r="D27" s="6">
        <v>0</v>
      </c>
      <c r="E27" s="6"/>
      <c r="F27" s="6">
        <v>0</v>
      </c>
      <c r="G27" s="6"/>
      <c r="H27" s="6">
        <v>0</v>
      </c>
      <c r="I27" s="77"/>
      <c r="J27" s="6">
        <v>434</v>
      </c>
      <c r="K27" s="77"/>
      <c r="L27" s="6">
        <v>-434</v>
      </c>
      <c r="M27" s="77"/>
      <c r="N27" s="6">
        <v>0</v>
      </c>
      <c r="O27" s="77"/>
      <c r="P27" s="6">
        <v>-434</v>
      </c>
      <c r="Q27" s="77"/>
      <c r="R27" s="77">
        <v>0</v>
      </c>
      <c r="S27" s="77"/>
      <c r="T27" s="77">
        <v>0</v>
      </c>
      <c r="U27" s="77"/>
      <c r="V27" s="77">
        <v>0</v>
      </c>
    </row>
    <row r="28" spans="1:23">
      <c r="A28" s="62" t="s">
        <v>132</v>
      </c>
      <c r="B28" s="71"/>
      <c r="D28" s="6">
        <v>0</v>
      </c>
      <c r="E28" s="6"/>
      <c r="F28" s="6">
        <v>0</v>
      </c>
      <c r="G28" s="77"/>
      <c r="H28" s="6">
        <v>0</v>
      </c>
      <c r="I28" s="77"/>
      <c r="J28" s="77">
        <f>PL9M!E78</f>
        <v>-77996</v>
      </c>
      <c r="K28" s="77"/>
      <c r="L28" s="6">
        <v>434</v>
      </c>
      <c r="M28" s="77"/>
      <c r="N28" s="6">
        <v>-11505</v>
      </c>
      <c r="O28" s="77"/>
      <c r="P28" s="6">
        <f>SUM(L28:N28)</f>
        <v>-11071</v>
      </c>
      <c r="Q28" s="77"/>
      <c r="R28" s="77">
        <f>J28+P28</f>
        <v>-89067</v>
      </c>
      <c r="S28" s="77"/>
      <c r="T28" s="77">
        <f>PL9M!E83</f>
        <v>461</v>
      </c>
      <c r="U28" s="77"/>
      <c r="V28" s="77">
        <f>R28+T28</f>
        <v>-88606</v>
      </c>
    </row>
    <row r="29" spans="1:23" ht="20.399999999999999" thickBot="1">
      <c r="A29" s="185" t="s">
        <v>344</v>
      </c>
      <c r="B29" s="71"/>
      <c r="D29" s="42">
        <f>SUM(D23:D28)</f>
        <v>16470979</v>
      </c>
      <c r="E29" s="77"/>
      <c r="F29" s="42">
        <f>SUM(F23:F28)</f>
        <v>-13182062</v>
      </c>
      <c r="G29" s="77"/>
      <c r="H29" s="42">
        <v>0</v>
      </c>
      <c r="I29" s="77"/>
      <c r="J29" s="42">
        <f>SUM(J23:J28)</f>
        <v>131181</v>
      </c>
      <c r="K29" s="77"/>
      <c r="L29" s="42">
        <f>SUM(L23:L28)</f>
        <v>0</v>
      </c>
      <c r="M29" s="77"/>
      <c r="N29" s="42">
        <f>SUM(N23:N28)</f>
        <v>-15865</v>
      </c>
      <c r="O29" s="77"/>
      <c r="P29" s="42">
        <f>SUM(P23:P28)</f>
        <v>-15865</v>
      </c>
      <c r="Q29" s="77"/>
      <c r="R29" s="42">
        <f>SUM(R23:R28)</f>
        <v>3404233</v>
      </c>
      <c r="S29" s="77"/>
      <c r="T29" s="42">
        <f>SUM(T23:T28)</f>
        <v>846332</v>
      </c>
      <c r="U29" s="77"/>
      <c r="V29" s="42">
        <f>SUM(V23:V28)</f>
        <v>4250565</v>
      </c>
      <c r="W29" s="76">
        <f>V29-BS!D127</f>
        <v>0</v>
      </c>
    </row>
    <row r="30" spans="1:23" ht="21" thickTop="1">
      <c r="J30" s="195"/>
      <c r="R30" s="196"/>
    </row>
    <row r="31" spans="1:23">
      <c r="A31" s="82" t="s">
        <v>58</v>
      </c>
      <c r="R31" s="196"/>
    </row>
    <row r="32" spans="1:23">
      <c r="D32" s="76"/>
      <c r="J32" s="76"/>
      <c r="N32" s="76"/>
      <c r="T32" s="197"/>
      <c r="V32" s="197"/>
    </row>
    <row r="33" spans="1:22" hidden="1">
      <c r="D33" s="89"/>
      <c r="F33" s="89"/>
      <c r="J33" s="89"/>
      <c r="N33" s="89"/>
    </row>
    <row r="34" spans="1:22" hidden="1">
      <c r="D34" s="39"/>
      <c r="F34" s="89"/>
      <c r="J34" s="39"/>
    </row>
    <row r="35" spans="1:22" hidden="1">
      <c r="D35" s="39"/>
      <c r="F35" s="89"/>
      <c r="J35" s="197"/>
    </row>
    <row r="36" spans="1:22" hidden="1"/>
    <row r="37" spans="1:22" hidden="1"/>
    <row r="38" spans="1:22" hidden="1"/>
    <row r="39" spans="1:22" hidden="1"/>
    <row r="40" spans="1:22" hidden="1"/>
    <row r="41" spans="1:22" hidden="1">
      <c r="D41" s="197"/>
      <c r="F41" s="89"/>
      <c r="J41" s="197"/>
    </row>
    <row r="42" spans="1:22">
      <c r="D42" s="197"/>
      <c r="F42" s="89"/>
      <c r="J42" s="197"/>
    </row>
    <row r="43" spans="1:22">
      <c r="D43" s="197"/>
      <c r="F43" s="89"/>
      <c r="J43" s="197"/>
    </row>
    <row r="44" spans="1:22">
      <c r="D44" s="197"/>
      <c r="F44" s="89"/>
      <c r="J44" s="197"/>
    </row>
    <row r="45" spans="1:22">
      <c r="A45" s="202" t="s">
        <v>136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</row>
    <row r="46" spans="1:22">
      <c r="A46" s="208" t="s">
        <v>336</v>
      </c>
      <c r="B46" s="208"/>
      <c r="C46" s="208"/>
      <c r="D46" s="208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</row>
    <row r="47" spans="1:22">
      <c r="D47" s="197"/>
      <c r="F47" s="89"/>
      <c r="J47" s="197"/>
    </row>
    <row r="48" spans="1:22">
      <c r="A48" s="209" t="s">
        <v>137</v>
      </c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</row>
    <row r="68" spans="1:12">
      <c r="A68" s="206"/>
      <c r="B68" s="206"/>
      <c r="C68" s="206"/>
      <c r="D68" s="206"/>
      <c r="E68" s="206"/>
      <c r="F68" s="206"/>
      <c r="G68" s="206"/>
      <c r="H68" s="206"/>
      <c r="I68" s="206"/>
      <c r="J68" s="206"/>
      <c r="K68" s="206"/>
      <c r="L68" s="206"/>
    </row>
  </sheetData>
  <mergeCells count="12">
    <mergeCell ref="A68:L68"/>
    <mergeCell ref="L8:P8"/>
    <mergeCell ref="H10:J10"/>
    <mergeCell ref="A45:V45"/>
    <mergeCell ref="A46:V46"/>
    <mergeCell ref="A48:V48"/>
    <mergeCell ref="D7:V7"/>
    <mergeCell ref="T1:V1"/>
    <mergeCell ref="A2:V2"/>
    <mergeCell ref="A3:V3"/>
    <mergeCell ref="A4:V4"/>
    <mergeCell ref="D6:V6"/>
  </mergeCells>
  <pageMargins left="0.55000000000000004" right="0.25" top="0.47244094488188981" bottom="0.27559055118110237" header="0.31496062992125984" footer="0.19685039370078741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42A7A-7572-4D22-B67E-905C41266C90}">
  <sheetPr>
    <pageSetUpPr fitToPage="1"/>
  </sheetPr>
  <dimension ref="A1:R69"/>
  <sheetViews>
    <sheetView view="pageBreakPreview" zoomScale="96" zoomScaleNormal="70" zoomScaleSheetLayoutView="96" workbookViewId="0">
      <selection activeCell="A32" sqref="A32:R32"/>
    </sheetView>
  </sheetViews>
  <sheetFormatPr defaultColWidth="9.109375" defaultRowHeight="19.8"/>
  <cols>
    <col min="1" max="1" width="29.6640625" style="62" customWidth="1"/>
    <col min="2" max="2" width="8" style="190" customWidth="1"/>
    <col min="3" max="3" width="0.6640625" style="59" customWidth="1"/>
    <col min="4" max="4" width="16.6640625" style="59" customWidth="1"/>
    <col min="5" max="5" width="0.6640625" style="59" customWidth="1"/>
    <col min="6" max="6" width="17.6640625" style="59" customWidth="1"/>
    <col min="7" max="7" width="0.6640625" style="59" customWidth="1"/>
    <col min="8" max="8" width="12" style="59" customWidth="1"/>
    <col min="9" max="9" width="0.6640625" style="59" customWidth="1"/>
    <col min="10" max="10" width="16.6640625" style="59" customWidth="1"/>
    <col min="11" max="11" width="0.6640625" style="59" customWidth="1"/>
    <col min="12" max="12" width="17.109375" style="59" customWidth="1"/>
    <col min="13" max="13" width="0.6640625" style="59" customWidth="1"/>
    <col min="14" max="14" width="18.5546875" style="59" customWidth="1"/>
    <col min="15" max="15" width="0.6640625" style="59" customWidth="1"/>
    <col min="16" max="16" width="12.44140625" style="59" customWidth="1"/>
    <col min="17" max="17" width="0.6640625" style="59" customWidth="1"/>
    <col min="18" max="18" width="13" style="59" customWidth="1"/>
    <col min="19" max="16384" width="9.109375" style="59"/>
  </cols>
  <sheetData>
    <row r="1" spans="1:18" ht="20.399999999999999">
      <c r="B1" s="169"/>
      <c r="J1" s="60"/>
      <c r="K1" s="60"/>
      <c r="L1" s="60"/>
      <c r="M1" s="60"/>
      <c r="N1" s="60"/>
      <c r="O1" s="60"/>
      <c r="P1" s="204" t="s">
        <v>103</v>
      </c>
      <c r="Q1" s="204"/>
      <c r="R1" s="204"/>
    </row>
    <row r="2" spans="1:18" ht="20.399999999999999">
      <c r="A2" s="198" t="s">
        <v>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</row>
    <row r="3" spans="1:18" ht="20.399999999999999">
      <c r="A3" s="198" t="s">
        <v>104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</row>
    <row r="4" spans="1:18" ht="20.399999999999999">
      <c r="A4" s="205" t="s">
        <v>339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</row>
    <row r="5" spans="1:18" ht="20.399999999999999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</row>
    <row r="6" spans="1:18" ht="20.399999999999999">
      <c r="A6" s="170"/>
      <c r="B6" s="169"/>
      <c r="D6" s="199" t="s">
        <v>2</v>
      </c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</row>
    <row r="7" spans="1:18" ht="20.399999999999999">
      <c r="A7" s="170"/>
      <c r="B7" s="169"/>
      <c r="D7" s="200" t="s">
        <v>4</v>
      </c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</row>
    <row r="8" spans="1:18" ht="20.399999999999999">
      <c r="A8" s="170"/>
      <c r="B8" s="169"/>
      <c r="D8" s="63"/>
      <c r="E8" s="63"/>
      <c r="F8" s="63"/>
      <c r="G8" s="63"/>
      <c r="H8" s="63"/>
      <c r="I8" s="63"/>
      <c r="J8" s="63"/>
      <c r="K8" s="63"/>
      <c r="L8" s="199" t="s">
        <v>97</v>
      </c>
      <c r="M8" s="199"/>
      <c r="N8" s="199"/>
      <c r="O8" s="199"/>
      <c r="P8" s="199"/>
      <c r="Q8" s="63"/>
      <c r="R8" s="63"/>
    </row>
    <row r="9" spans="1:18" ht="20.399999999999999">
      <c r="A9" s="171"/>
      <c r="B9" s="169"/>
      <c r="C9" s="172"/>
      <c r="D9" s="173"/>
      <c r="E9" s="174"/>
      <c r="F9" s="60"/>
      <c r="G9" s="174"/>
      <c r="K9" s="173"/>
      <c r="L9" s="175" t="s">
        <v>138</v>
      </c>
      <c r="M9" s="173"/>
      <c r="N9" s="175"/>
      <c r="O9" s="175"/>
      <c r="P9" s="175" t="s">
        <v>106</v>
      </c>
      <c r="Q9" s="174"/>
      <c r="R9" s="173"/>
    </row>
    <row r="10" spans="1:18" ht="20.399999999999999">
      <c r="A10" s="171"/>
      <c r="B10" s="169"/>
      <c r="C10" s="172"/>
      <c r="D10" s="173"/>
      <c r="E10" s="174"/>
      <c r="F10" s="60"/>
      <c r="G10" s="174"/>
      <c r="H10" s="207" t="s">
        <v>94</v>
      </c>
      <c r="I10" s="207"/>
      <c r="J10" s="207"/>
      <c r="K10" s="173"/>
      <c r="L10" s="175" t="s">
        <v>139</v>
      </c>
      <c r="M10" s="173"/>
      <c r="N10" s="175" t="s">
        <v>140</v>
      </c>
      <c r="O10" s="175"/>
      <c r="P10" s="175" t="s">
        <v>109</v>
      </c>
      <c r="Q10" s="174"/>
      <c r="R10" s="173"/>
    </row>
    <row r="11" spans="1:18" ht="20.399999999999999">
      <c r="A11" s="171"/>
      <c r="B11" s="169"/>
      <c r="C11" s="172"/>
      <c r="D11" s="173" t="s">
        <v>111</v>
      </c>
      <c r="E11" s="174"/>
      <c r="F11" s="177" t="s">
        <v>112</v>
      </c>
      <c r="G11" s="174"/>
      <c r="H11" s="173" t="s">
        <v>113</v>
      </c>
      <c r="I11" s="174"/>
      <c r="J11" s="173"/>
      <c r="K11" s="173"/>
      <c r="L11" s="175" t="s">
        <v>114</v>
      </c>
      <c r="M11" s="173"/>
      <c r="N11" s="175" t="s">
        <v>141</v>
      </c>
      <c r="O11" s="175"/>
      <c r="P11" s="175" t="s">
        <v>116</v>
      </c>
      <c r="Q11" s="174"/>
      <c r="R11" s="63" t="s">
        <v>117</v>
      </c>
    </row>
    <row r="12" spans="1:18" ht="20.399999999999999">
      <c r="A12" s="171"/>
      <c r="B12" s="61" t="s">
        <v>5</v>
      </c>
      <c r="C12" s="178"/>
      <c r="D12" s="176" t="s">
        <v>119</v>
      </c>
      <c r="E12" s="174"/>
      <c r="F12" s="179" t="s">
        <v>120</v>
      </c>
      <c r="G12" s="174"/>
      <c r="H12" s="176" t="s">
        <v>121</v>
      </c>
      <c r="I12" s="174"/>
      <c r="J12" s="179" t="s">
        <v>122</v>
      </c>
      <c r="K12" s="175"/>
      <c r="L12" s="179" t="s">
        <v>123</v>
      </c>
      <c r="M12" s="175"/>
      <c r="N12" s="179" t="s">
        <v>142</v>
      </c>
      <c r="O12" s="175"/>
      <c r="P12" s="179" t="s">
        <v>125</v>
      </c>
      <c r="Q12" s="174"/>
      <c r="R12" s="176" t="s">
        <v>128</v>
      </c>
    </row>
    <row r="13" spans="1:18">
      <c r="A13" s="171"/>
      <c r="B13" s="169"/>
      <c r="C13" s="178"/>
      <c r="D13" s="172"/>
      <c r="E13" s="178"/>
      <c r="F13" s="180"/>
      <c r="G13" s="178"/>
      <c r="H13" s="172"/>
      <c r="I13" s="178"/>
      <c r="J13" s="180"/>
      <c r="K13" s="180"/>
      <c r="M13" s="180"/>
      <c r="N13" s="180"/>
      <c r="O13" s="180"/>
      <c r="Q13" s="178"/>
      <c r="R13" s="71"/>
    </row>
    <row r="14" spans="1:18" s="165" customFormat="1" ht="23.85" customHeight="1">
      <c r="A14" s="181" t="s">
        <v>129</v>
      </c>
      <c r="B14" s="182"/>
      <c r="C14" s="183"/>
      <c r="D14" s="12">
        <v>2352976</v>
      </c>
      <c r="E14" s="13"/>
      <c r="F14" s="18">
        <v>-272294</v>
      </c>
      <c r="G14" s="18"/>
      <c r="H14" s="18">
        <v>0</v>
      </c>
      <c r="I14" s="18"/>
      <c r="J14" s="18">
        <v>-91181</v>
      </c>
      <c r="K14" s="18"/>
      <c r="L14" s="18">
        <v>0</v>
      </c>
      <c r="M14" s="18"/>
      <c r="N14" s="18">
        <v>0</v>
      </c>
      <c r="O14" s="18"/>
      <c r="P14" s="18">
        <v>0</v>
      </c>
      <c r="Q14" s="18"/>
      <c r="R14" s="18">
        <v>1989501</v>
      </c>
    </row>
    <row r="15" spans="1:18" s="165" customFormat="1" ht="23.85" customHeight="1">
      <c r="A15" s="62" t="s">
        <v>130</v>
      </c>
      <c r="B15" s="182"/>
      <c r="C15" s="183"/>
      <c r="D15" s="18">
        <v>14118000</v>
      </c>
      <c r="E15" s="13"/>
      <c r="F15" s="18">
        <v>-12909767</v>
      </c>
      <c r="G15" s="18"/>
      <c r="H15" s="18">
        <v>0</v>
      </c>
      <c r="I15" s="18"/>
      <c r="J15" s="18">
        <v>0</v>
      </c>
      <c r="K15" s="18"/>
      <c r="L15" s="18">
        <v>0</v>
      </c>
      <c r="M15" s="18"/>
      <c r="N15" s="18">
        <v>0</v>
      </c>
      <c r="O15" s="18"/>
      <c r="P15" s="18">
        <v>0</v>
      </c>
      <c r="Q15" s="18"/>
      <c r="R15" s="18">
        <f>SUM(D15:J15)</f>
        <v>1208233</v>
      </c>
    </row>
    <row r="16" spans="1:18" s="165" customFormat="1" ht="23.85" hidden="1" customHeight="1">
      <c r="A16" s="181" t="s">
        <v>131</v>
      </c>
      <c r="B16" s="182"/>
      <c r="C16" s="183"/>
      <c r="D16" s="18">
        <v>0</v>
      </c>
      <c r="E16" s="13"/>
      <c r="F16" s="18">
        <v>0</v>
      </c>
      <c r="G16" s="18"/>
      <c r="H16" s="18">
        <v>0</v>
      </c>
      <c r="I16" s="18"/>
      <c r="J16" s="18">
        <v>0</v>
      </c>
      <c r="K16" s="18"/>
      <c r="L16" s="18">
        <v>0</v>
      </c>
      <c r="M16" s="18"/>
      <c r="N16" s="18">
        <v>0</v>
      </c>
      <c r="O16" s="18"/>
      <c r="P16" s="18">
        <v>0</v>
      </c>
      <c r="Q16" s="18"/>
      <c r="R16" s="18">
        <f t="shared" ref="R16:R17" si="0">SUM(D16:J16)</f>
        <v>0</v>
      </c>
    </row>
    <row r="17" spans="1:18" s="165" customFormat="1" ht="23.85" customHeight="1">
      <c r="A17" s="181" t="s">
        <v>132</v>
      </c>
      <c r="B17" s="184"/>
      <c r="D17" s="18">
        <v>0</v>
      </c>
      <c r="E17" s="12"/>
      <c r="F17" s="18">
        <v>0</v>
      </c>
      <c r="G17" s="18"/>
      <c r="H17" s="18">
        <v>0</v>
      </c>
      <c r="I17" s="18"/>
      <c r="J17" s="18">
        <f>PL9M!K48</f>
        <v>61420</v>
      </c>
      <c r="K17" s="18"/>
      <c r="L17" s="18">
        <v>0</v>
      </c>
      <c r="M17" s="18"/>
      <c r="N17" s="18">
        <v>0</v>
      </c>
      <c r="O17" s="18"/>
      <c r="P17" s="18">
        <v>0</v>
      </c>
      <c r="Q17" s="18"/>
      <c r="R17" s="18">
        <f t="shared" si="0"/>
        <v>61420</v>
      </c>
    </row>
    <row r="18" spans="1:18" s="165" customFormat="1" ht="23.85" customHeight="1" thickBot="1">
      <c r="A18" s="185" t="s">
        <v>343</v>
      </c>
      <c r="B18" s="184"/>
      <c r="D18" s="186">
        <f>SUM(D14:D17)</f>
        <v>16470976</v>
      </c>
      <c r="E18" s="187"/>
      <c r="F18" s="51">
        <f>SUM(F14:F17)</f>
        <v>-13182061</v>
      </c>
      <c r="G18" s="18"/>
      <c r="H18" s="51">
        <v>0</v>
      </c>
      <c r="I18" s="18"/>
      <c r="J18" s="51">
        <f>SUM(J14:J17)</f>
        <v>-29761</v>
      </c>
      <c r="K18" s="18"/>
      <c r="L18" s="51">
        <v>0</v>
      </c>
      <c r="M18" s="18"/>
      <c r="N18" s="51">
        <v>0</v>
      </c>
      <c r="O18" s="18"/>
      <c r="P18" s="51">
        <v>0</v>
      </c>
      <c r="Q18" s="18"/>
      <c r="R18" s="51">
        <f>SUM(R14:R17)</f>
        <v>3259154</v>
      </c>
    </row>
    <row r="19" spans="1:18" s="165" customFormat="1" ht="23.1" customHeight="1" thickTop="1">
      <c r="A19" s="188"/>
      <c r="B19" s="184"/>
      <c r="D19" s="156"/>
      <c r="E19" s="187"/>
      <c r="F19" s="156"/>
      <c r="G19" s="187"/>
      <c r="H19" s="156"/>
      <c r="I19" s="187"/>
      <c r="J19" s="156"/>
      <c r="K19" s="189"/>
      <c r="L19" s="156"/>
      <c r="M19" s="189"/>
      <c r="N19" s="156"/>
      <c r="O19" s="189"/>
      <c r="P19" s="156"/>
      <c r="Q19" s="13"/>
      <c r="R19" s="156"/>
    </row>
    <row r="20" spans="1:18">
      <c r="A20" s="62" t="s">
        <v>133</v>
      </c>
      <c r="B20" s="71"/>
      <c r="D20" s="85">
        <v>16470976</v>
      </c>
      <c r="E20" s="85"/>
      <c r="F20" s="85">
        <v>-13182061</v>
      </c>
      <c r="G20" s="24"/>
      <c r="H20" s="18">
        <v>0</v>
      </c>
      <c r="I20" s="18"/>
      <c r="J20" s="18">
        <v>49990</v>
      </c>
      <c r="K20" s="18"/>
      <c r="L20" s="18">
        <v>0</v>
      </c>
      <c r="M20" s="18"/>
      <c r="N20" s="18">
        <v>0</v>
      </c>
      <c r="O20" s="18"/>
      <c r="P20" s="18">
        <v>0</v>
      </c>
      <c r="Q20" s="18"/>
      <c r="R20" s="18">
        <v>3338905</v>
      </c>
    </row>
    <row r="21" spans="1:18">
      <c r="A21" s="62" t="s">
        <v>130</v>
      </c>
      <c r="B21" s="71">
        <v>35</v>
      </c>
      <c r="D21" s="85">
        <v>3</v>
      </c>
      <c r="E21" s="85"/>
      <c r="F21" s="85">
        <v>-1</v>
      </c>
      <c r="G21" s="24"/>
      <c r="H21" s="18">
        <v>0</v>
      </c>
      <c r="I21" s="18"/>
      <c r="J21" s="18">
        <v>0</v>
      </c>
      <c r="K21" s="18"/>
      <c r="L21" s="18">
        <v>0</v>
      </c>
      <c r="M21" s="18"/>
      <c r="N21" s="18">
        <v>0</v>
      </c>
      <c r="O21" s="18"/>
      <c r="P21" s="18">
        <v>0</v>
      </c>
      <c r="Q21" s="18"/>
      <c r="R21" s="18">
        <f>SUM(D21:J21)</f>
        <v>2</v>
      </c>
    </row>
    <row r="22" spans="1:18" hidden="1">
      <c r="A22" s="62" t="s">
        <v>131</v>
      </c>
      <c r="B22" s="71"/>
      <c r="D22" s="85">
        <v>0</v>
      </c>
      <c r="E22" s="85"/>
      <c r="F22" s="85">
        <v>0</v>
      </c>
      <c r="G22" s="85"/>
      <c r="H22" s="12">
        <v>0</v>
      </c>
      <c r="I22" s="85"/>
      <c r="J22" s="85">
        <v>0</v>
      </c>
      <c r="K22" s="85"/>
      <c r="L22" s="12">
        <v>0</v>
      </c>
      <c r="M22" s="85"/>
      <c r="N22" s="12">
        <v>0</v>
      </c>
      <c r="O22" s="85"/>
      <c r="P22" s="12">
        <v>0</v>
      </c>
      <c r="Q22" s="85"/>
      <c r="R22" s="85">
        <v>0</v>
      </c>
    </row>
    <row r="23" spans="1:18">
      <c r="A23" s="62" t="s">
        <v>132</v>
      </c>
      <c r="B23" s="71"/>
      <c r="D23" s="18">
        <v>0</v>
      </c>
      <c r="E23" s="18"/>
      <c r="F23" s="18">
        <v>0</v>
      </c>
      <c r="G23" s="18"/>
      <c r="H23" s="18">
        <v>0</v>
      </c>
      <c r="I23" s="18"/>
      <c r="J23" s="18">
        <f>PL9M!I48</f>
        <v>-66146</v>
      </c>
      <c r="K23" s="18"/>
      <c r="L23" s="18">
        <v>0</v>
      </c>
      <c r="M23" s="18"/>
      <c r="N23" s="18">
        <v>0</v>
      </c>
      <c r="O23" s="18"/>
      <c r="P23" s="18">
        <v>0</v>
      </c>
      <c r="Q23" s="18"/>
      <c r="R23" s="85">
        <f>SUM(D23:J23)</f>
        <v>-66146</v>
      </c>
    </row>
    <row r="24" spans="1:18" ht="20.399999999999999" thickBot="1">
      <c r="A24" s="185" t="s">
        <v>344</v>
      </c>
      <c r="B24" s="71"/>
      <c r="D24" s="52">
        <f>SUM(D20:D23)</f>
        <v>16470979</v>
      </c>
      <c r="E24" s="85"/>
      <c r="F24" s="52">
        <f>SUM(F20:F23)</f>
        <v>-13182062</v>
      </c>
      <c r="G24" s="85"/>
      <c r="H24" s="51">
        <v>0</v>
      </c>
      <c r="I24" s="18"/>
      <c r="J24" s="51">
        <f>SUM(J20:J23)</f>
        <v>-16156</v>
      </c>
      <c r="K24" s="18"/>
      <c r="L24" s="51">
        <v>0</v>
      </c>
      <c r="M24" s="18"/>
      <c r="N24" s="51">
        <v>0</v>
      </c>
      <c r="O24" s="18"/>
      <c r="P24" s="51">
        <v>0</v>
      </c>
      <c r="Q24" s="18"/>
      <c r="R24" s="51">
        <f>SUM(R20:R23)</f>
        <v>3272761</v>
      </c>
    </row>
    <row r="25" spans="1:18" ht="20.399999999999999" thickTop="1">
      <c r="D25" s="76"/>
    </row>
    <row r="26" spans="1:18">
      <c r="A26" s="82" t="s">
        <v>58</v>
      </c>
    </row>
    <row r="27" spans="1:18">
      <c r="A27" s="82"/>
    </row>
    <row r="28" spans="1:18">
      <c r="A28" s="82"/>
    </row>
    <row r="29" spans="1:18">
      <c r="A29" s="202" t="s">
        <v>136</v>
      </c>
      <c r="B29" s="202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</row>
    <row r="30" spans="1:18">
      <c r="A30" s="202" t="s">
        <v>143</v>
      </c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</row>
    <row r="31" spans="1:18">
      <c r="A31" s="82"/>
    </row>
    <row r="32" spans="1:18">
      <c r="A32" s="209" t="s">
        <v>144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</row>
    <row r="69" spans="1:12">
      <c r="A69" s="206"/>
      <c r="B69" s="206"/>
      <c r="C69" s="206"/>
      <c r="D69" s="206"/>
      <c r="E69" s="206"/>
      <c r="F69" s="206"/>
      <c r="G69" s="206"/>
      <c r="H69" s="206"/>
      <c r="I69" s="206"/>
      <c r="J69" s="206"/>
      <c r="K69" s="206"/>
      <c r="L69" s="206"/>
    </row>
  </sheetData>
  <mergeCells count="12">
    <mergeCell ref="A69:L69"/>
    <mergeCell ref="L8:P8"/>
    <mergeCell ref="H10:J10"/>
    <mergeCell ref="A29:R29"/>
    <mergeCell ref="A30:R30"/>
    <mergeCell ref="A32:R32"/>
    <mergeCell ref="D7:R7"/>
    <mergeCell ref="P1:R1"/>
    <mergeCell ref="A2:R2"/>
    <mergeCell ref="A3:R3"/>
    <mergeCell ref="A4:R4"/>
    <mergeCell ref="D6:R6"/>
  </mergeCells>
  <pageMargins left="0.55000000000000004" right="0.25" top="0.47244094488188981" bottom="0.27559055118110237" header="0.31496062992125984" footer="0.19685039370078741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5B27B-BDC9-4184-A8F7-D6FEC61DACB1}">
  <sheetPr>
    <tabColor rgb="FFFFFF00"/>
    <pageSetUpPr fitToPage="1"/>
  </sheetPr>
  <dimension ref="B1:M107"/>
  <sheetViews>
    <sheetView view="pageBreakPreview" topLeftCell="B48" zoomScaleNormal="100" zoomScaleSheetLayoutView="100" workbookViewId="0">
      <selection activeCell="B49" sqref="B49"/>
    </sheetView>
  </sheetViews>
  <sheetFormatPr defaultColWidth="9.109375" defaultRowHeight="19.8"/>
  <cols>
    <col min="1" max="1" width="9.109375" style="59"/>
    <col min="2" max="2" width="44.5546875" style="62" customWidth="1"/>
    <col min="3" max="3" width="8.6640625" style="59" customWidth="1"/>
    <col min="4" max="4" width="1" style="59" customWidth="1"/>
    <col min="5" max="5" width="14.6640625" style="59" customWidth="1"/>
    <col min="6" max="6" width="1" style="59" customWidth="1"/>
    <col min="7" max="7" width="13.6640625" style="59" customWidth="1"/>
    <col min="8" max="8" width="1" style="59" customWidth="1"/>
    <col min="9" max="9" width="15.109375" style="99" customWidth="1"/>
    <col min="10" max="10" width="1" style="59" customWidth="1"/>
    <col min="11" max="11" width="14.6640625" style="59" customWidth="1"/>
    <col min="12" max="16384" width="9.109375" style="59"/>
  </cols>
  <sheetData>
    <row r="1" spans="2:11">
      <c r="I1" s="204" t="s">
        <v>103</v>
      </c>
      <c r="J1" s="204"/>
      <c r="K1" s="204"/>
    </row>
    <row r="2" spans="2:11" ht="20.399999999999999">
      <c r="B2" s="198" t="s">
        <v>0</v>
      </c>
      <c r="C2" s="198"/>
      <c r="D2" s="198"/>
      <c r="E2" s="198"/>
      <c r="F2" s="198"/>
      <c r="G2" s="198"/>
      <c r="H2" s="198"/>
      <c r="I2" s="198"/>
      <c r="J2" s="198"/>
      <c r="K2" s="198"/>
    </row>
    <row r="3" spans="2:11" ht="20.399999999999999">
      <c r="B3" s="210" t="s">
        <v>145</v>
      </c>
      <c r="C3" s="210"/>
      <c r="D3" s="210"/>
      <c r="E3" s="210"/>
      <c r="F3" s="210"/>
      <c r="G3" s="210"/>
      <c r="H3" s="210"/>
      <c r="I3" s="210"/>
      <c r="J3" s="210"/>
      <c r="K3" s="210"/>
    </row>
    <row r="4" spans="2:11" ht="20.399999999999999">
      <c r="B4" s="205" t="s">
        <v>340</v>
      </c>
      <c r="C4" s="205"/>
      <c r="D4" s="205"/>
      <c r="E4" s="205"/>
      <c r="F4" s="205"/>
      <c r="G4" s="205"/>
      <c r="H4" s="205"/>
      <c r="I4" s="205"/>
      <c r="J4" s="205"/>
      <c r="K4" s="205"/>
    </row>
    <row r="5" spans="2:11" ht="11.4" customHeight="1">
      <c r="B5" s="152"/>
      <c r="C5" s="152"/>
      <c r="D5" s="152"/>
      <c r="E5" s="152"/>
      <c r="F5" s="152"/>
      <c r="G5" s="152"/>
      <c r="H5" s="152"/>
      <c r="I5" s="152"/>
      <c r="J5" s="152"/>
      <c r="K5" s="152"/>
    </row>
    <row r="6" spans="2:11" ht="20.399999999999999">
      <c r="E6" s="199" t="s">
        <v>2</v>
      </c>
      <c r="F6" s="199"/>
      <c r="G6" s="199"/>
      <c r="H6" s="199"/>
      <c r="I6" s="199"/>
      <c r="J6" s="199"/>
      <c r="K6" s="199"/>
    </row>
    <row r="7" spans="2:11" ht="20.399999999999999">
      <c r="B7" s="60"/>
      <c r="E7" s="200" t="s">
        <v>3</v>
      </c>
      <c r="F7" s="200"/>
      <c r="G7" s="200"/>
      <c r="I7" s="200" t="s">
        <v>4</v>
      </c>
      <c r="J7" s="200"/>
      <c r="K7" s="200"/>
    </row>
    <row r="8" spans="2:11" ht="20.399999999999999">
      <c r="B8" s="60"/>
      <c r="E8" s="199" t="s">
        <v>341</v>
      </c>
      <c r="F8" s="199"/>
      <c r="G8" s="199"/>
      <c r="H8" s="199"/>
      <c r="I8" s="199"/>
      <c r="J8" s="199"/>
      <c r="K8" s="199"/>
    </row>
    <row r="9" spans="2:11" ht="20.399999999999999">
      <c r="C9" s="61" t="s">
        <v>5</v>
      </c>
      <c r="D9" s="63"/>
      <c r="E9" s="64">
        <v>2567</v>
      </c>
      <c r="F9" s="65"/>
      <c r="G9" s="64">
        <v>2566</v>
      </c>
      <c r="H9" s="63"/>
      <c r="I9" s="67">
        <v>2567</v>
      </c>
      <c r="J9" s="63"/>
      <c r="K9" s="64">
        <v>2566</v>
      </c>
    </row>
    <row r="10" spans="2:11" ht="20.399999999999999">
      <c r="B10" s="70" t="s">
        <v>146</v>
      </c>
      <c r="C10" s="71"/>
      <c r="D10" s="71"/>
      <c r="E10" s="153"/>
      <c r="F10" s="153"/>
      <c r="G10" s="169" t="s">
        <v>311</v>
      </c>
      <c r="H10" s="71"/>
      <c r="I10" s="154"/>
      <c r="J10" s="153"/>
      <c r="K10" s="153"/>
    </row>
    <row r="11" spans="2:11">
      <c r="B11" s="62" t="s">
        <v>296</v>
      </c>
      <c r="C11" s="71"/>
      <c r="D11" s="71"/>
      <c r="E11" s="17">
        <v>12640</v>
      </c>
      <c r="F11" s="17">
        <v>0</v>
      </c>
      <c r="G11" s="17">
        <v>11943</v>
      </c>
      <c r="H11" s="84">
        <v>0</v>
      </c>
      <c r="I11" s="17">
        <v>12640</v>
      </c>
      <c r="J11" s="17">
        <v>0</v>
      </c>
      <c r="K11" s="12">
        <v>17394</v>
      </c>
    </row>
    <row r="12" spans="2:11">
      <c r="B12" s="62" t="s">
        <v>297</v>
      </c>
      <c r="C12" s="71"/>
      <c r="D12" s="71"/>
      <c r="E12" s="17">
        <v>5894</v>
      </c>
      <c r="F12" s="17">
        <v>0</v>
      </c>
      <c r="G12" s="18">
        <v>19675</v>
      </c>
      <c r="H12" s="18">
        <v>0</v>
      </c>
      <c r="I12" s="18">
        <v>0</v>
      </c>
      <c r="J12" s="18">
        <v>0</v>
      </c>
      <c r="K12" s="18">
        <v>0</v>
      </c>
    </row>
    <row r="13" spans="2:11">
      <c r="B13" s="62" t="s">
        <v>298</v>
      </c>
      <c r="C13" s="71"/>
      <c r="D13" s="71"/>
      <c r="E13" s="17">
        <v>53444</v>
      </c>
      <c r="F13" s="17">
        <v>0</v>
      </c>
      <c r="G13" s="18">
        <v>32974</v>
      </c>
      <c r="H13" s="18">
        <v>0</v>
      </c>
      <c r="I13" s="18">
        <v>0</v>
      </c>
      <c r="J13" s="18">
        <v>0</v>
      </c>
      <c r="K13" s="18">
        <v>0</v>
      </c>
    </row>
    <row r="14" spans="2:11">
      <c r="B14" s="62" t="s">
        <v>299</v>
      </c>
      <c r="C14" s="71"/>
      <c r="D14" s="71"/>
      <c r="E14" s="17">
        <v>3820</v>
      </c>
      <c r="F14" s="17">
        <v>0</v>
      </c>
      <c r="G14" s="18">
        <v>4355</v>
      </c>
      <c r="H14" s="18">
        <v>0</v>
      </c>
      <c r="I14" s="18">
        <v>0</v>
      </c>
      <c r="J14" s="18">
        <v>0</v>
      </c>
      <c r="K14" s="18">
        <v>0</v>
      </c>
    </row>
    <row r="15" spans="2:11" hidden="1">
      <c r="B15" s="62" t="s">
        <v>147</v>
      </c>
      <c r="C15" s="71"/>
      <c r="D15" s="71"/>
      <c r="E15" s="17"/>
      <c r="F15" s="17"/>
      <c r="G15" s="17"/>
      <c r="H15" s="84"/>
      <c r="I15" s="17"/>
      <c r="J15" s="17"/>
      <c r="K15" s="17"/>
    </row>
    <row r="16" spans="2:11" ht="20.399999999999999">
      <c r="B16" s="70" t="s">
        <v>148</v>
      </c>
      <c r="C16" s="71"/>
      <c r="D16" s="71"/>
      <c r="E16" s="17"/>
      <c r="F16" s="17"/>
      <c r="G16" s="17"/>
      <c r="H16" s="84"/>
      <c r="I16" s="17"/>
      <c r="J16" s="17"/>
      <c r="K16" s="12"/>
    </row>
    <row r="17" spans="2:11">
      <c r="B17" s="62" t="s">
        <v>149</v>
      </c>
      <c r="C17" s="71"/>
      <c r="D17" s="71"/>
      <c r="E17" s="17">
        <v>17785</v>
      </c>
      <c r="F17" s="17">
        <v>0</v>
      </c>
      <c r="G17" s="17">
        <v>21618</v>
      </c>
      <c r="H17" s="84">
        <v>0</v>
      </c>
      <c r="I17" s="85">
        <v>24808</v>
      </c>
      <c r="J17" s="17">
        <v>0</v>
      </c>
      <c r="K17" s="85">
        <v>32647</v>
      </c>
    </row>
    <row r="18" spans="2:11" ht="19.350000000000001" customHeight="1">
      <c r="B18" s="62" t="s">
        <v>150</v>
      </c>
      <c r="C18" s="71"/>
      <c r="D18" s="71"/>
      <c r="E18" s="17">
        <v>17951</v>
      </c>
      <c r="F18" s="17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</row>
    <row r="19" spans="2:11" ht="19.350000000000001" customHeight="1">
      <c r="B19" s="62" t="s">
        <v>151</v>
      </c>
      <c r="C19" s="71"/>
      <c r="D19" s="71"/>
      <c r="E19" s="17">
        <v>0</v>
      </c>
      <c r="F19" s="17">
        <v>0</v>
      </c>
      <c r="G19" s="18">
        <v>-261</v>
      </c>
      <c r="H19" s="18">
        <v>0</v>
      </c>
      <c r="I19" s="18">
        <v>0</v>
      </c>
      <c r="J19" s="18">
        <v>0</v>
      </c>
      <c r="K19" s="18">
        <v>0</v>
      </c>
    </row>
    <row r="20" spans="2:11" ht="19.350000000000001" customHeight="1">
      <c r="B20" s="62" t="s">
        <v>152</v>
      </c>
      <c r="C20" s="71"/>
      <c r="D20" s="71"/>
      <c r="E20" s="17">
        <v>14025</v>
      </c>
      <c r="F20" s="17"/>
      <c r="G20" s="18">
        <v>0</v>
      </c>
      <c r="H20" s="18"/>
      <c r="I20" s="18">
        <v>0</v>
      </c>
      <c r="J20" s="18"/>
      <c r="K20" s="18">
        <v>0</v>
      </c>
    </row>
    <row r="21" spans="2:11" ht="19.350000000000001" hidden="1" customHeight="1">
      <c r="B21" s="62" t="s">
        <v>153</v>
      </c>
      <c r="C21" s="71"/>
      <c r="D21" s="71"/>
      <c r="E21" s="17"/>
      <c r="F21" s="17"/>
      <c r="G21" s="18"/>
      <c r="H21" s="18"/>
      <c r="I21" s="18"/>
      <c r="J21" s="18"/>
      <c r="K21" s="18"/>
    </row>
    <row r="22" spans="2:11" ht="19.350000000000001" hidden="1" customHeight="1">
      <c r="B22" s="62" t="s">
        <v>154</v>
      </c>
      <c r="C22" s="71"/>
      <c r="D22" s="71"/>
      <c r="E22" s="17"/>
      <c r="F22" s="17"/>
      <c r="G22" s="18"/>
      <c r="H22" s="18"/>
      <c r="I22" s="18"/>
      <c r="J22" s="18"/>
      <c r="K22" s="18"/>
    </row>
    <row r="23" spans="2:11" ht="19.350000000000001" customHeight="1">
      <c r="B23" s="62" t="s">
        <v>155</v>
      </c>
      <c r="C23" s="71"/>
      <c r="D23" s="71"/>
      <c r="E23" s="17">
        <v>-9947</v>
      </c>
      <c r="F23" s="17">
        <v>0</v>
      </c>
      <c r="G23" s="18">
        <v>7423</v>
      </c>
      <c r="H23" s="18">
        <v>0</v>
      </c>
      <c r="I23" s="18">
        <v>-26</v>
      </c>
      <c r="J23" s="18">
        <v>0</v>
      </c>
      <c r="K23" s="18">
        <v>10</v>
      </c>
    </row>
    <row r="24" spans="2:11" ht="19.350000000000001" customHeight="1">
      <c r="B24" s="62" t="s">
        <v>156</v>
      </c>
      <c r="C24" s="71"/>
      <c r="D24" s="71"/>
      <c r="E24" s="17">
        <v>2097</v>
      </c>
      <c r="F24" s="17">
        <v>0</v>
      </c>
      <c r="G24" s="17">
        <v>269</v>
      </c>
      <c r="H24" s="84">
        <v>0</v>
      </c>
      <c r="I24" s="17">
        <v>10894</v>
      </c>
      <c r="J24" s="17">
        <v>0</v>
      </c>
      <c r="K24" s="85">
        <v>4518</v>
      </c>
    </row>
    <row r="25" spans="2:11" ht="20.399999999999999">
      <c r="B25" s="70" t="s">
        <v>157</v>
      </c>
      <c r="C25" s="71"/>
      <c r="D25" s="71"/>
      <c r="E25" s="88">
        <f>SUM(E11:E24)</f>
        <v>117709</v>
      </c>
      <c r="F25" s="85"/>
      <c r="G25" s="88">
        <f>SUM(G11:G24)</f>
        <v>97996</v>
      </c>
      <c r="H25" s="19"/>
      <c r="I25" s="88">
        <f>SUM(I11:I24)</f>
        <v>48316</v>
      </c>
      <c r="J25" s="85"/>
      <c r="K25" s="88">
        <f>SUM(K11:K24)</f>
        <v>54569</v>
      </c>
    </row>
    <row r="26" spans="2:11" ht="11.1" customHeight="1">
      <c r="C26" s="71"/>
      <c r="D26" s="71"/>
      <c r="E26" s="85"/>
      <c r="F26" s="85"/>
      <c r="G26" s="85"/>
      <c r="H26" s="84"/>
      <c r="I26" s="85"/>
      <c r="J26" s="85"/>
      <c r="K26" s="85"/>
    </row>
    <row r="27" spans="2:11" ht="20.399999999999999">
      <c r="B27" s="70" t="s">
        <v>158</v>
      </c>
      <c r="C27" s="71"/>
      <c r="D27" s="71"/>
      <c r="E27" s="85"/>
      <c r="F27" s="85"/>
      <c r="G27" s="85"/>
      <c r="H27" s="84"/>
      <c r="I27" s="85"/>
      <c r="J27" s="85"/>
      <c r="K27" s="85"/>
    </row>
    <row r="28" spans="2:11">
      <c r="B28" s="62" t="s">
        <v>300</v>
      </c>
      <c r="C28" s="71"/>
      <c r="D28" s="71"/>
      <c r="E28" s="17">
        <v>9955</v>
      </c>
      <c r="F28" s="17">
        <v>0</v>
      </c>
      <c r="G28" s="17">
        <v>19094</v>
      </c>
      <c r="H28" s="17">
        <v>0</v>
      </c>
      <c r="I28" s="17">
        <v>9955</v>
      </c>
      <c r="J28" s="17">
        <v>0</v>
      </c>
      <c r="K28" s="17">
        <v>18934</v>
      </c>
    </row>
    <row r="29" spans="2:11">
      <c r="B29" s="62" t="s">
        <v>301</v>
      </c>
      <c r="C29" s="71"/>
      <c r="D29" s="71"/>
      <c r="E29" s="17">
        <v>4492</v>
      </c>
      <c r="F29" s="17">
        <v>0</v>
      </c>
      <c r="G29" s="17">
        <v>15923</v>
      </c>
      <c r="H29" s="17">
        <v>0</v>
      </c>
      <c r="I29" s="17">
        <v>0</v>
      </c>
      <c r="J29" s="17">
        <v>0</v>
      </c>
      <c r="K29" s="17">
        <v>0</v>
      </c>
    </row>
    <row r="30" spans="2:11">
      <c r="B30" s="62" t="s">
        <v>302</v>
      </c>
      <c r="C30" s="71"/>
      <c r="D30" s="71"/>
      <c r="E30" s="17">
        <v>29254</v>
      </c>
      <c r="F30" s="17">
        <v>0</v>
      </c>
      <c r="G30" s="17">
        <v>9107</v>
      </c>
      <c r="H30" s="17">
        <v>0</v>
      </c>
      <c r="I30" s="17">
        <v>0</v>
      </c>
      <c r="J30" s="17">
        <v>0</v>
      </c>
      <c r="K30" s="17">
        <v>0</v>
      </c>
    </row>
    <row r="31" spans="2:11">
      <c r="B31" s="62" t="s">
        <v>303</v>
      </c>
      <c r="C31" s="71"/>
      <c r="D31" s="71"/>
      <c r="E31" s="17">
        <v>2215</v>
      </c>
      <c r="F31" s="17">
        <v>0</v>
      </c>
      <c r="G31" s="17">
        <v>4801</v>
      </c>
      <c r="H31" s="17">
        <v>0</v>
      </c>
      <c r="I31" s="17">
        <v>0</v>
      </c>
      <c r="J31" s="17">
        <v>0</v>
      </c>
      <c r="K31" s="17">
        <v>0</v>
      </c>
    </row>
    <row r="32" spans="2:11" hidden="1">
      <c r="B32" s="62" t="s">
        <v>159</v>
      </c>
      <c r="C32" s="71"/>
      <c r="D32" s="71"/>
      <c r="E32" s="17"/>
      <c r="F32" s="17"/>
      <c r="G32" s="17"/>
      <c r="H32" s="17"/>
      <c r="I32" s="17"/>
      <c r="J32" s="17"/>
      <c r="K32" s="17"/>
    </row>
    <row r="33" spans="2:11">
      <c r="B33" s="62" t="s">
        <v>304</v>
      </c>
      <c r="C33" s="71"/>
      <c r="D33" s="71"/>
      <c r="E33" s="17">
        <v>226</v>
      </c>
      <c r="F33" s="17">
        <v>0</v>
      </c>
      <c r="G33" s="17">
        <v>250</v>
      </c>
      <c r="H33" s="17">
        <v>0</v>
      </c>
      <c r="I33" s="17">
        <v>0</v>
      </c>
      <c r="J33" s="17">
        <v>0</v>
      </c>
      <c r="K33" s="17">
        <v>0</v>
      </c>
    </row>
    <row r="34" spans="2:11">
      <c r="B34" s="62" t="s">
        <v>305</v>
      </c>
      <c r="C34" s="71"/>
      <c r="D34" s="71"/>
      <c r="E34" s="17">
        <v>37489</v>
      </c>
      <c r="F34" s="17">
        <v>0</v>
      </c>
      <c r="G34" s="17">
        <v>4202</v>
      </c>
      <c r="H34" s="17">
        <v>0</v>
      </c>
      <c r="I34" s="17">
        <v>18095</v>
      </c>
      <c r="J34" s="17">
        <v>0</v>
      </c>
      <c r="K34" s="17">
        <v>18685</v>
      </c>
    </row>
    <row r="35" spans="2:11">
      <c r="B35" s="59" t="s">
        <v>313</v>
      </c>
      <c r="C35" s="71"/>
      <c r="D35" s="71"/>
      <c r="E35" s="17">
        <v>26169</v>
      </c>
      <c r="F35" s="17"/>
      <c r="G35" s="17">
        <v>0</v>
      </c>
      <c r="H35" s="17"/>
      <c r="I35" s="17">
        <v>26169</v>
      </c>
      <c r="J35" s="17"/>
      <c r="K35" s="17">
        <v>0</v>
      </c>
    </row>
    <row r="36" spans="2:11">
      <c r="B36" s="59" t="s">
        <v>337</v>
      </c>
      <c r="C36" s="71"/>
      <c r="D36" s="71"/>
      <c r="E36" s="17">
        <v>7859</v>
      </c>
      <c r="F36" s="17"/>
      <c r="G36" s="17">
        <v>0</v>
      </c>
      <c r="H36" s="17"/>
      <c r="I36" s="17">
        <v>0</v>
      </c>
      <c r="J36" s="17"/>
      <c r="K36" s="17">
        <v>0</v>
      </c>
    </row>
    <row r="37" spans="2:11">
      <c r="B37" s="62" t="s">
        <v>315</v>
      </c>
      <c r="C37" s="71"/>
      <c r="D37" s="71"/>
      <c r="E37" s="17">
        <v>-60065</v>
      </c>
      <c r="F37" s="17"/>
      <c r="G37" s="17">
        <v>0</v>
      </c>
      <c r="H37" s="17"/>
      <c r="I37" s="17">
        <v>-60065</v>
      </c>
      <c r="J37" s="17"/>
      <c r="K37" s="17">
        <v>0</v>
      </c>
    </row>
    <row r="38" spans="2:11" hidden="1">
      <c r="B38" s="62" t="s">
        <v>314</v>
      </c>
      <c r="C38" s="71"/>
      <c r="D38" s="71"/>
      <c r="E38" s="17">
        <v>0</v>
      </c>
      <c r="F38" s="17"/>
      <c r="G38" s="17">
        <v>0</v>
      </c>
      <c r="H38" s="17"/>
      <c r="I38" s="17">
        <v>0</v>
      </c>
      <c r="J38" s="17"/>
      <c r="K38" s="17">
        <v>0</v>
      </c>
    </row>
    <row r="39" spans="2:11">
      <c r="B39" s="62" t="s">
        <v>342</v>
      </c>
      <c r="C39" s="71"/>
      <c r="D39" s="71"/>
      <c r="E39" s="17">
        <v>1403</v>
      </c>
      <c r="F39" s="17"/>
      <c r="G39" s="17">
        <v>0</v>
      </c>
      <c r="H39" s="17"/>
      <c r="I39" s="17">
        <v>0</v>
      </c>
      <c r="J39" s="17"/>
      <c r="K39" s="17">
        <v>0</v>
      </c>
    </row>
    <row r="40" spans="2:11" hidden="1">
      <c r="B40" s="62" t="s">
        <v>306</v>
      </c>
      <c r="C40" s="71"/>
      <c r="D40" s="71"/>
      <c r="E40" s="17">
        <v>0</v>
      </c>
      <c r="F40" s="17"/>
      <c r="G40" s="17">
        <v>0</v>
      </c>
      <c r="H40" s="17"/>
      <c r="I40" s="17">
        <v>0</v>
      </c>
      <c r="J40" s="17"/>
      <c r="K40" s="17">
        <v>0</v>
      </c>
    </row>
    <row r="41" spans="2:11">
      <c r="B41" s="155" t="s">
        <v>307</v>
      </c>
      <c r="C41" s="71"/>
      <c r="D41" s="71"/>
      <c r="E41" s="17">
        <v>14437</v>
      </c>
      <c r="F41" s="17">
        <v>0</v>
      </c>
      <c r="G41" s="17">
        <v>6864</v>
      </c>
      <c r="H41" s="17">
        <v>0</v>
      </c>
      <c r="I41" s="17">
        <v>5182</v>
      </c>
      <c r="J41" s="17">
        <v>0</v>
      </c>
      <c r="K41" s="17">
        <v>11146</v>
      </c>
    </row>
    <row r="42" spans="2:11" ht="20.399999999999999">
      <c r="B42" s="70" t="s">
        <v>161</v>
      </c>
      <c r="C42" s="71"/>
      <c r="D42" s="71"/>
      <c r="E42" s="88">
        <f>SUM(E28:E41)</f>
        <v>73434</v>
      </c>
      <c r="F42" s="85"/>
      <c r="G42" s="88">
        <f>SUM(G28:G41)</f>
        <v>60241</v>
      </c>
      <c r="H42" s="19">
        <v>0</v>
      </c>
      <c r="I42" s="88">
        <f>SUM(I28:I41)</f>
        <v>-664</v>
      </c>
      <c r="J42" s="85"/>
      <c r="K42" s="88">
        <f>SUM(K28:K41)</f>
        <v>48765</v>
      </c>
    </row>
    <row r="43" spans="2:11" ht="9.6" customHeight="1">
      <c r="B43" s="70"/>
      <c r="C43" s="71"/>
      <c r="D43" s="71"/>
      <c r="E43" s="17"/>
      <c r="F43" s="17"/>
      <c r="G43" s="17"/>
      <c r="H43" s="22"/>
      <c r="I43" s="17"/>
      <c r="J43" s="85"/>
      <c r="K43" s="85"/>
    </row>
    <row r="44" spans="2:11" ht="20.399999999999999">
      <c r="B44" s="70" t="s">
        <v>162</v>
      </c>
      <c r="C44" s="71"/>
      <c r="D44" s="71"/>
      <c r="E44" s="23">
        <v>-30</v>
      </c>
      <c r="F44" s="12">
        <v>0</v>
      </c>
      <c r="G44" s="23">
        <v>1129</v>
      </c>
      <c r="H44" s="24">
        <v>0</v>
      </c>
      <c r="I44" s="25">
        <v>0</v>
      </c>
      <c r="J44" s="18">
        <v>0</v>
      </c>
      <c r="K44" s="25">
        <v>0</v>
      </c>
    </row>
    <row r="45" spans="2:11">
      <c r="B45" s="62" t="s">
        <v>308</v>
      </c>
      <c r="C45" s="71"/>
      <c r="D45" s="71"/>
      <c r="E45" s="85">
        <f>E25-E42+E44</f>
        <v>44245</v>
      </c>
      <c r="F45" s="85"/>
      <c r="G45" s="85">
        <f>G25-G42+G44</f>
        <v>38884</v>
      </c>
      <c r="H45" s="17"/>
      <c r="I45" s="85">
        <f>I25-I42</f>
        <v>48980</v>
      </c>
      <c r="J45" s="17"/>
      <c r="K45" s="85">
        <f>K25-K42</f>
        <v>5804</v>
      </c>
    </row>
    <row r="46" spans="2:11">
      <c r="B46" s="62" t="s">
        <v>309</v>
      </c>
      <c r="C46" s="71">
        <v>37.200000000000003</v>
      </c>
      <c r="D46" s="71"/>
      <c r="E46" s="85">
        <v>-1288</v>
      </c>
      <c r="F46" s="17">
        <v>0</v>
      </c>
      <c r="G46" s="156">
        <v>-875</v>
      </c>
      <c r="H46" s="84">
        <v>0</v>
      </c>
      <c r="I46" s="25">
        <v>0</v>
      </c>
      <c r="J46" s="25">
        <v>0</v>
      </c>
      <c r="K46" s="25">
        <v>0</v>
      </c>
    </row>
    <row r="47" spans="2:11" ht="21" thickBot="1">
      <c r="B47" s="70" t="s">
        <v>163</v>
      </c>
      <c r="C47" s="71"/>
      <c r="D47" s="71"/>
      <c r="E47" s="26">
        <f>E45+E46</f>
        <v>42957</v>
      </c>
      <c r="F47" s="27"/>
      <c r="G47" s="26">
        <f>G45+G46</f>
        <v>38009</v>
      </c>
      <c r="H47" s="19"/>
      <c r="I47" s="26">
        <f>SUM(I45:I46)</f>
        <v>48980</v>
      </c>
      <c r="J47" s="89"/>
      <c r="K47" s="28">
        <f>SUM(K45:K46)</f>
        <v>5804</v>
      </c>
    </row>
    <row r="48" spans="2:11" ht="21" thickTop="1">
      <c r="B48" s="70"/>
      <c r="C48" s="71"/>
      <c r="D48" s="71"/>
      <c r="E48" s="11"/>
      <c r="F48" s="27"/>
      <c r="G48" s="11"/>
      <c r="H48" s="19"/>
      <c r="I48" s="11"/>
      <c r="J48" s="89"/>
      <c r="K48" s="29"/>
    </row>
    <row r="49" spans="2:11" ht="20.399999999999999">
      <c r="B49" s="82" t="s">
        <v>58</v>
      </c>
      <c r="C49" s="71"/>
      <c r="D49" s="71"/>
      <c r="E49" s="11"/>
      <c r="F49" s="27"/>
      <c r="G49" s="11"/>
      <c r="H49" s="19"/>
      <c r="I49" s="11"/>
      <c r="J49" s="89"/>
      <c r="K49" s="29"/>
    </row>
    <row r="50" spans="2:11" ht="20.399999999999999">
      <c r="B50" s="70"/>
      <c r="C50" s="71"/>
      <c r="D50" s="71"/>
      <c r="E50" s="11"/>
      <c r="F50" s="27"/>
      <c r="G50" s="11"/>
      <c r="H50" s="19"/>
      <c r="I50" s="11"/>
      <c r="J50" s="89"/>
      <c r="K50" s="29"/>
    </row>
    <row r="51" spans="2:11" ht="20.399999999999999">
      <c r="B51" s="70"/>
      <c r="C51" s="71"/>
      <c r="D51" s="71"/>
      <c r="E51" s="11"/>
      <c r="F51" s="27"/>
      <c r="G51" s="11"/>
      <c r="H51" s="19"/>
      <c r="I51" s="11"/>
      <c r="J51" s="89"/>
      <c r="K51" s="29"/>
    </row>
    <row r="52" spans="2:11">
      <c r="B52" s="202" t="s">
        <v>59</v>
      </c>
      <c r="C52" s="202"/>
      <c r="D52" s="202"/>
      <c r="E52" s="202"/>
      <c r="F52" s="202"/>
      <c r="G52" s="202"/>
      <c r="H52" s="202"/>
      <c r="I52" s="202"/>
      <c r="J52" s="202"/>
      <c r="K52" s="202"/>
    </row>
    <row r="53" spans="2:11">
      <c r="B53" s="202" t="s">
        <v>164</v>
      </c>
      <c r="C53" s="202"/>
      <c r="D53" s="202"/>
      <c r="E53" s="202"/>
      <c r="F53" s="202"/>
      <c r="G53" s="202"/>
      <c r="H53" s="202"/>
      <c r="I53" s="202"/>
      <c r="J53" s="202"/>
      <c r="K53" s="202"/>
    </row>
    <row r="54" spans="2:11" ht="9" customHeight="1">
      <c r="B54" s="70"/>
      <c r="C54" s="71"/>
      <c r="D54" s="71"/>
      <c r="E54" s="11"/>
      <c r="F54" s="27"/>
      <c r="G54" s="11"/>
      <c r="H54" s="19"/>
      <c r="I54" s="11"/>
      <c r="J54" s="89"/>
      <c r="K54" s="29"/>
    </row>
    <row r="55" spans="2:11" ht="19.350000000000001" customHeight="1">
      <c r="B55" s="209" t="s">
        <v>165</v>
      </c>
      <c r="C55" s="206"/>
      <c r="D55" s="206"/>
      <c r="E55" s="206"/>
      <c r="F55" s="206"/>
      <c r="G55" s="206"/>
      <c r="H55" s="206"/>
      <c r="I55" s="206"/>
      <c r="J55" s="206"/>
      <c r="K55" s="206"/>
    </row>
    <row r="56" spans="2:11" ht="20.399999999999999">
      <c r="B56" s="70"/>
      <c r="C56" s="71"/>
      <c r="D56" s="71"/>
      <c r="E56" s="30"/>
      <c r="F56" s="30"/>
      <c r="G56" s="30"/>
      <c r="H56" s="22"/>
      <c r="I56" s="30"/>
      <c r="J56" s="89"/>
      <c r="K56" s="31"/>
    </row>
    <row r="57" spans="2:11">
      <c r="I57" s="204" t="s">
        <v>103</v>
      </c>
      <c r="J57" s="204"/>
      <c r="K57" s="204"/>
    </row>
    <row r="58" spans="2:11" ht="20.399999999999999">
      <c r="B58" s="198" t="s">
        <v>0</v>
      </c>
      <c r="C58" s="198"/>
      <c r="D58" s="198"/>
      <c r="E58" s="198"/>
      <c r="F58" s="198"/>
      <c r="G58" s="198"/>
      <c r="H58" s="198"/>
      <c r="I58" s="198"/>
      <c r="J58" s="198"/>
      <c r="K58" s="198"/>
    </row>
    <row r="59" spans="2:11" ht="20.399999999999999">
      <c r="B59" s="210" t="s">
        <v>166</v>
      </c>
      <c r="C59" s="210"/>
      <c r="D59" s="210"/>
      <c r="E59" s="210"/>
      <c r="F59" s="210"/>
      <c r="G59" s="210"/>
      <c r="H59" s="210"/>
      <c r="I59" s="210"/>
      <c r="J59" s="210"/>
      <c r="K59" s="210"/>
    </row>
    <row r="60" spans="2:11" ht="20.399999999999999">
      <c r="B60" s="205" t="s">
        <v>340</v>
      </c>
      <c r="C60" s="205"/>
      <c r="D60" s="205"/>
      <c r="E60" s="205"/>
      <c r="F60" s="205"/>
      <c r="G60" s="205"/>
      <c r="H60" s="205"/>
      <c r="I60" s="205"/>
      <c r="J60" s="205"/>
      <c r="K60" s="205"/>
    </row>
    <row r="61" spans="2:11" ht="20.399999999999999">
      <c r="B61" s="152"/>
      <c r="C61" s="152"/>
      <c r="D61" s="152"/>
      <c r="E61" s="152"/>
      <c r="F61" s="152"/>
      <c r="G61" s="152"/>
      <c r="H61" s="152"/>
      <c r="I61" s="152"/>
      <c r="J61" s="152"/>
      <c r="K61" s="152"/>
    </row>
    <row r="62" spans="2:11" ht="20.399999999999999">
      <c r="E62" s="199" t="s">
        <v>2</v>
      </c>
      <c r="F62" s="199"/>
      <c r="G62" s="199"/>
      <c r="H62" s="199"/>
      <c r="I62" s="199"/>
      <c r="J62" s="199"/>
      <c r="K62" s="199"/>
    </row>
    <row r="63" spans="2:11" ht="20.399999999999999">
      <c r="B63" s="60"/>
      <c r="E63" s="200" t="s">
        <v>3</v>
      </c>
      <c r="F63" s="200"/>
      <c r="G63" s="200"/>
      <c r="I63" s="200" t="s">
        <v>4</v>
      </c>
      <c r="J63" s="200"/>
      <c r="K63" s="200"/>
    </row>
    <row r="64" spans="2:11" ht="20.399999999999999">
      <c r="B64" s="60"/>
      <c r="E64" s="199" t="s">
        <v>294</v>
      </c>
      <c r="F64" s="199"/>
      <c r="G64" s="199"/>
      <c r="H64" s="199"/>
      <c r="I64" s="199"/>
      <c r="J64" s="199"/>
      <c r="K64" s="199"/>
    </row>
    <row r="65" spans="2:13" ht="20.399999999999999">
      <c r="C65" s="61" t="s">
        <v>5</v>
      </c>
      <c r="D65" s="63"/>
      <c r="E65" s="64">
        <v>2567</v>
      </c>
      <c r="F65" s="65"/>
      <c r="G65" s="64">
        <v>2566</v>
      </c>
      <c r="H65" s="63"/>
      <c r="I65" s="67">
        <v>2567</v>
      </c>
      <c r="J65" s="63"/>
      <c r="K65" s="64">
        <v>2566</v>
      </c>
    </row>
    <row r="66" spans="2:13" ht="20.399999999999999">
      <c r="B66" s="70"/>
      <c r="C66" s="71"/>
      <c r="D66" s="71"/>
      <c r="E66" s="30"/>
      <c r="F66" s="30"/>
      <c r="G66" s="1" t="s">
        <v>311</v>
      </c>
      <c r="H66" s="22"/>
      <c r="I66" s="30"/>
      <c r="J66" s="89"/>
      <c r="K66" s="31"/>
    </row>
    <row r="67" spans="2:13" ht="20.399999999999999">
      <c r="B67" s="70"/>
      <c r="C67" s="71"/>
      <c r="D67" s="71"/>
      <c r="E67" s="30"/>
      <c r="F67" s="30"/>
      <c r="G67" s="169"/>
      <c r="H67" s="22"/>
      <c r="I67" s="30"/>
      <c r="J67" s="89"/>
      <c r="K67" s="31"/>
    </row>
    <row r="68" spans="2:13" ht="21" customHeight="1" thickBot="1">
      <c r="B68" s="70" t="s">
        <v>163</v>
      </c>
      <c r="C68" s="71"/>
      <c r="D68" s="71"/>
      <c r="E68" s="32">
        <f>E47</f>
        <v>42957</v>
      </c>
      <c r="F68" s="30"/>
      <c r="G68" s="32">
        <f>G47</f>
        <v>38009</v>
      </c>
      <c r="H68" s="22"/>
      <c r="I68" s="32">
        <f>I47</f>
        <v>48980</v>
      </c>
      <c r="J68" s="89"/>
      <c r="K68" s="33">
        <f>K47</f>
        <v>5804</v>
      </c>
    </row>
    <row r="69" spans="2:13" ht="21" customHeight="1" thickTop="1">
      <c r="B69" s="70"/>
      <c r="C69" s="71"/>
      <c r="D69" s="71"/>
      <c r="E69" s="30"/>
      <c r="F69" s="30"/>
      <c r="G69" s="30"/>
      <c r="H69" s="22"/>
      <c r="I69" s="30"/>
      <c r="J69" s="89"/>
      <c r="K69" s="31"/>
    </row>
    <row r="70" spans="2:13" ht="20.399999999999999">
      <c r="B70" s="70" t="s">
        <v>167</v>
      </c>
      <c r="C70" s="71"/>
      <c r="D70" s="71"/>
      <c r="E70" s="89"/>
      <c r="F70" s="89"/>
      <c r="G70" s="89"/>
      <c r="H70" s="84"/>
      <c r="I70" s="89"/>
      <c r="J70" s="89"/>
      <c r="K70" s="89"/>
    </row>
    <row r="71" spans="2:13" hidden="1">
      <c r="B71" s="157" t="s">
        <v>168</v>
      </c>
      <c r="C71" s="71"/>
      <c r="D71" s="71"/>
      <c r="E71" s="85">
        <v>0</v>
      </c>
      <c r="F71" s="17"/>
      <c r="G71" s="17">
        <v>0</v>
      </c>
      <c r="H71" s="84"/>
      <c r="I71" s="85">
        <v>0</v>
      </c>
      <c r="J71" s="84"/>
      <c r="K71" s="84">
        <v>0</v>
      </c>
    </row>
    <row r="72" spans="2:13" ht="20.399999999999999">
      <c r="B72" s="70" t="s">
        <v>169</v>
      </c>
      <c r="C72" s="71"/>
      <c r="D72" s="71"/>
      <c r="E72" s="85"/>
      <c r="F72" s="85"/>
      <c r="G72" s="85"/>
      <c r="H72" s="84"/>
      <c r="I72" s="85"/>
      <c r="J72" s="84"/>
      <c r="K72" s="84"/>
    </row>
    <row r="73" spans="2:13" hidden="1">
      <c r="B73" s="157" t="s">
        <v>170</v>
      </c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2:13" hidden="1">
      <c r="B74" s="157" t="s">
        <v>171</v>
      </c>
      <c r="C74" s="71"/>
      <c r="D74" s="71"/>
      <c r="E74" s="18">
        <v>0</v>
      </c>
      <c r="F74" s="85"/>
      <c r="G74" s="18">
        <v>0</v>
      </c>
      <c r="H74" s="84"/>
      <c r="I74" s="18">
        <v>0</v>
      </c>
      <c r="J74" s="85"/>
      <c r="K74" s="18">
        <v>0</v>
      </c>
    </row>
    <row r="75" spans="2:13">
      <c r="B75" s="157" t="s">
        <v>318</v>
      </c>
      <c r="C75" s="71"/>
      <c r="D75" s="71"/>
      <c r="E75" s="85">
        <v>-38724</v>
      </c>
      <c r="F75" s="85"/>
      <c r="G75" s="25">
        <v>0</v>
      </c>
      <c r="H75" s="18"/>
      <c r="I75" s="25">
        <v>0</v>
      </c>
      <c r="J75" s="18"/>
      <c r="K75" s="25">
        <v>0</v>
      </c>
    </row>
    <row r="76" spans="2:13" hidden="1">
      <c r="B76" s="157" t="s">
        <v>319</v>
      </c>
      <c r="C76" s="71"/>
      <c r="D76" s="71"/>
      <c r="E76" s="18">
        <v>0</v>
      </c>
      <c r="F76" s="85"/>
      <c r="G76" s="25">
        <v>0</v>
      </c>
      <c r="H76" s="18"/>
      <c r="I76" s="25">
        <v>0</v>
      </c>
      <c r="J76" s="18"/>
      <c r="K76" s="25">
        <v>0</v>
      </c>
    </row>
    <row r="77" spans="2:13">
      <c r="B77" s="155" t="s">
        <v>172</v>
      </c>
      <c r="C77" s="71"/>
      <c r="D77" s="71"/>
      <c r="E77" s="88">
        <f>SUM(E74:E76)</f>
        <v>-38724</v>
      </c>
      <c r="F77" s="85"/>
      <c r="G77" s="25">
        <v>0</v>
      </c>
      <c r="H77" s="18"/>
      <c r="I77" s="25">
        <v>0</v>
      </c>
      <c r="J77" s="18"/>
      <c r="K77" s="25">
        <v>0</v>
      </c>
    </row>
    <row r="78" spans="2:13" ht="21" thickBot="1">
      <c r="B78" s="70" t="s">
        <v>173</v>
      </c>
      <c r="C78" s="71"/>
      <c r="D78" s="71"/>
      <c r="E78" s="96">
        <f>E68+E77</f>
        <v>4233</v>
      </c>
      <c r="F78" s="34"/>
      <c r="G78" s="96">
        <f>G68+G77</f>
        <v>38009</v>
      </c>
      <c r="H78" s="84"/>
      <c r="I78" s="96">
        <f>I68+I77</f>
        <v>48980</v>
      </c>
      <c r="J78" s="85"/>
      <c r="K78" s="96">
        <f>K68+K77</f>
        <v>5804</v>
      </c>
    </row>
    <row r="79" spans="2:13" ht="8.85" customHeight="1" thickTop="1">
      <c r="B79" s="70"/>
      <c r="C79" s="71"/>
      <c r="D79" s="71"/>
      <c r="E79" s="35"/>
      <c r="F79" s="35"/>
      <c r="G79" s="35"/>
      <c r="H79" s="84"/>
      <c r="I79" s="35"/>
      <c r="J79" s="85"/>
      <c r="K79" s="35"/>
    </row>
    <row r="80" spans="2:13" ht="20.399999999999999">
      <c r="B80" s="70" t="s">
        <v>377</v>
      </c>
      <c r="C80" s="71"/>
      <c r="D80" s="71"/>
      <c r="E80" s="89"/>
      <c r="F80" s="89"/>
      <c r="G80" s="89"/>
      <c r="H80" s="84"/>
      <c r="I80" s="89"/>
      <c r="J80" s="84"/>
      <c r="K80" s="89"/>
    </row>
    <row r="81" spans="2:11">
      <c r="B81" s="62" t="s">
        <v>174</v>
      </c>
      <c r="C81" s="71"/>
      <c r="D81" s="71"/>
      <c r="E81" s="85">
        <f>+E83-E82</f>
        <v>40605</v>
      </c>
      <c r="F81" s="31"/>
      <c r="G81" s="85">
        <f>+G83-G82</f>
        <v>26932</v>
      </c>
      <c r="H81" s="22"/>
      <c r="I81" s="85">
        <f>+I83-I82</f>
        <v>48980</v>
      </c>
      <c r="J81" s="22"/>
      <c r="K81" s="85">
        <f>+K83-K82</f>
        <v>5804</v>
      </c>
    </row>
    <row r="82" spans="2:11">
      <c r="B82" s="62" t="s">
        <v>175</v>
      </c>
      <c r="C82" s="71"/>
      <c r="D82" s="71"/>
      <c r="E82" s="85">
        <v>2352</v>
      </c>
      <c r="F82" s="85">
        <v>0</v>
      </c>
      <c r="G82" s="85">
        <v>11077</v>
      </c>
      <c r="H82" s="22">
        <v>0</v>
      </c>
      <c r="I82" s="25">
        <v>0</v>
      </c>
      <c r="J82" s="18">
        <v>0</v>
      </c>
      <c r="K82" s="25">
        <v>0</v>
      </c>
    </row>
    <row r="83" spans="2:11" ht="20.399999999999999" thickBot="1">
      <c r="C83" s="71"/>
      <c r="D83" s="71"/>
      <c r="E83" s="96">
        <f>+E68</f>
        <v>42957</v>
      </c>
      <c r="F83" s="85"/>
      <c r="G83" s="96">
        <f>+G68</f>
        <v>38009</v>
      </c>
      <c r="H83" s="22"/>
      <c r="I83" s="96">
        <f>+I68</f>
        <v>48980</v>
      </c>
      <c r="J83" s="22"/>
      <c r="K83" s="96">
        <f>+K68</f>
        <v>5804</v>
      </c>
    </row>
    <row r="84" spans="2:11" ht="21" thickTop="1">
      <c r="B84" s="70" t="s">
        <v>176</v>
      </c>
      <c r="C84" s="71"/>
      <c r="D84" s="71"/>
      <c r="E84" s="89"/>
      <c r="F84" s="89"/>
      <c r="G84" s="89"/>
      <c r="H84" s="84"/>
      <c r="I84" s="87"/>
      <c r="J84" s="84"/>
      <c r="K84" s="89"/>
    </row>
    <row r="85" spans="2:11">
      <c r="B85" s="62" t="s">
        <v>174</v>
      </c>
      <c r="C85" s="71"/>
      <c r="D85" s="71"/>
      <c r="E85" s="85">
        <f>+E87-E86</f>
        <v>13437</v>
      </c>
      <c r="F85" s="85"/>
      <c r="G85" s="85">
        <f>+G87-G86</f>
        <v>26932</v>
      </c>
      <c r="H85" s="22"/>
      <c r="I85" s="85">
        <f>+I87-I86</f>
        <v>48980</v>
      </c>
      <c r="J85" s="22"/>
      <c r="K85" s="156">
        <f>+K87-K86</f>
        <v>5804</v>
      </c>
    </row>
    <row r="86" spans="2:11">
      <c r="B86" s="62" t="s">
        <v>175</v>
      </c>
      <c r="C86" s="71"/>
      <c r="D86" s="71"/>
      <c r="E86" s="85">
        <v>-9204</v>
      </c>
      <c r="F86" s="85"/>
      <c r="G86" s="85">
        <v>11077</v>
      </c>
      <c r="H86" s="31"/>
      <c r="I86" s="25">
        <v>0</v>
      </c>
      <c r="J86" s="18"/>
      <c r="K86" s="25">
        <v>0</v>
      </c>
    </row>
    <row r="87" spans="2:11" ht="20.399999999999999" thickBot="1">
      <c r="C87" s="71"/>
      <c r="D87" s="71"/>
      <c r="E87" s="96">
        <f>+E78</f>
        <v>4233</v>
      </c>
      <c r="F87" s="85"/>
      <c r="G87" s="96">
        <f>+G78</f>
        <v>38009</v>
      </c>
      <c r="H87" s="84"/>
      <c r="I87" s="96">
        <f>+I78</f>
        <v>48980</v>
      </c>
      <c r="J87" s="84"/>
      <c r="K87" s="96">
        <f>+K78</f>
        <v>5804</v>
      </c>
    </row>
    <row r="88" spans="2:11" ht="5.85" customHeight="1" thickTop="1">
      <c r="B88" s="70"/>
      <c r="C88" s="71"/>
      <c r="D88" s="71"/>
      <c r="E88" s="158"/>
      <c r="F88" s="158"/>
      <c r="G88" s="158"/>
      <c r="H88" s="71"/>
      <c r="I88" s="159"/>
      <c r="J88" s="158"/>
      <c r="K88" s="158"/>
    </row>
    <row r="89" spans="2:11" ht="20.399999999999999">
      <c r="B89" s="160" t="s">
        <v>177</v>
      </c>
      <c r="E89" s="71"/>
      <c r="F89" s="71"/>
      <c r="G89" s="158"/>
      <c r="H89" s="158"/>
      <c r="I89" s="158"/>
      <c r="J89" s="71"/>
      <c r="K89" s="159"/>
    </row>
    <row r="90" spans="2:11" ht="20.399999999999999" thickBot="1">
      <c r="B90" s="161" t="s">
        <v>178</v>
      </c>
      <c r="C90" s="71">
        <v>39</v>
      </c>
      <c r="D90" s="71"/>
      <c r="E90" s="162">
        <f>(E83*1000)/E91</f>
        <v>5.3204054072457973E-3</v>
      </c>
      <c r="F90" s="163"/>
      <c r="G90" s="162">
        <f>(G83*1000)/G91</f>
        <v>1.0596261383751584E-2</v>
      </c>
      <c r="H90" s="164"/>
      <c r="I90" s="162">
        <f>(I83*1000)/I91</f>
        <v>6.0663793292571443E-3</v>
      </c>
      <c r="J90" s="163"/>
      <c r="K90" s="162">
        <f>(K83*1000)/K91</f>
        <v>1.6180562780208421E-3</v>
      </c>
    </row>
    <row r="91" spans="2:11" ht="21" thickTop="1" thickBot="1">
      <c r="B91" s="165" t="s">
        <v>179</v>
      </c>
      <c r="C91" s="71">
        <v>39</v>
      </c>
      <c r="E91" s="166">
        <v>8074008785.4014597</v>
      </c>
      <c r="F91" s="36"/>
      <c r="G91" s="166">
        <v>3587019857.6153846</v>
      </c>
      <c r="I91" s="166">
        <v>8074008785.4014597</v>
      </c>
      <c r="K91" s="166">
        <v>3587019857.6153846</v>
      </c>
    </row>
    <row r="92" spans="2:11" ht="10.35" customHeight="1" thickTop="1"/>
    <row r="93" spans="2:11" ht="20.85" hidden="1" customHeight="1">
      <c r="B93" s="160" t="s">
        <v>180</v>
      </c>
    </row>
    <row r="94" spans="2:11" ht="20.85" hidden="1" customHeight="1">
      <c r="B94" s="161" t="s">
        <v>178</v>
      </c>
      <c r="C94" s="71">
        <v>38</v>
      </c>
      <c r="E94" s="167"/>
      <c r="F94" s="163"/>
      <c r="G94" s="167"/>
      <c r="H94" s="164"/>
      <c r="I94" s="168"/>
      <c r="J94" s="163"/>
      <c r="K94" s="167"/>
    </row>
    <row r="95" spans="2:11" ht="20.85" hidden="1" customHeight="1">
      <c r="B95" s="165" t="s">
        <v>179</v>
      </c>
      <c r="C95" s="71">
        <v>38</v>
      </c>
      <c r="E95" s="36"/>
      <c r="F95" s="36"/>
      <c r="G95" s="36"/>
      <c r="I95" s="36"/>
      <c r="K95" s="37"/>
    </row>
    <row r="97" spans="2:11">
      <c r="B97" s="82" t="s">
        <v>58</v>
      </c>
    </row>
    <row r="98" spans="2:11">
      <c r="B98" s="59"/>
    </row>
    <row r="99" spans="2:11">
      <c r="B99" s="59"/>
    </row>
    <row r="100" spans="2:11">
      <c r="B100" s="59"/>
    </row>
    <row r="101" spans="2:11">
      <c r="B101" s="59"/>
    </row>
    <row r="102" spans="2:11">
      <c r="B102" s="59"/>
    </row>
    <row r="103" spans="2:11">
      <c r="B103" s="59"/>
    </row>
    <row r="104" spans="2:11" ht="20.100000000000001" customHeight="1">
      <c r="B104" s="202" t="s">
        <v>59</v>
      </c>
      <c r="C104" s="202"/>
      <c r="D104" s="202"/>
      <c r="E104" s="202"/>
      <c r="F104" s="202"/>
      <c r="G104" s="202"/>
      <c r="H104" s="202"/>
      <c r="I104" s="202"/>
      <c r="J104" s="202"/>
      <c r="K104" s="202"/>
    </row>
    <row r="105" spans="2:11" ht="20.100000000000001" customHeight="1">
      <c r="B105" s="202" t="s">
        <v>164</v>
      </c>
      <c r="C105" s="202"/>
      <c r="D105" s="202"/>
      <c r="E105" s="202"/>
      <c r="F105" s="202"/>
      <c r="G105" s="202"/>
      <c r="H105" s="202"/>
      <c r="I105" s="202"/>
      <c r="J105" s="202"/>
      <c r="K105" s="202"/>
    </row>
    <row r="106" spans="2:11" ht="20.100000000000001" customHeight="1"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2:11">
      <c r="B107" s="209" t="s">
        <v>181</v>
      </c>
      <c r="C107" s="206"/>
      <c r="D107" s="206"/>
      <c r="E107" s="206"/>
      <c r="F107" s="206"/>
      <c r="G107" s="206"/>
      <c r="H107" s="206"/>
      <c r="I107" s="206"/>
      <c r="J107" s="206"/>
      <c r="K107" s="206"/>
    </row>
  </sheetData>
  <mergeCells count="22">
    <mergeCell ref="B104:K104"/>
    <mergeCell ref="B105:K105"/>
    <mergeCell ref="B107:K107"/>
    <mergeCell ref="B59:K59"/>
    <mergeCell ref="B60:K60"/>
    <mergeCell ref="E62:K62"/>
    <mergeCell ref="E63:G63"/>
    <mergeCell ref="I63:K63"/>
    <mergeCell ref="E64:K64"/>
    <mergeCell ref="B58:K58"/>
    <mergeCell ref="I1:K1"/>
    <mergeCell ref="B2:K2"/>
    <mergeCell ref="B3:K3"/>
    <mergeCell ref="B4:K4"/>
    <mergeCell ref="E6:K6"/>
    <mergeCell ref="E7:G7"/>
    <mergeCell ref="I7:K7"/>
    <mergeCell ref="E8:K8"/>
    <mergeCell ref="B52:K52"/>
    <mergeCell ref="B53:K53"/>
    <mergeCell ref="B55:K55"/>
    <mergeCell ref="I57:K57"/>
  </mergeCells>
  <pageMargins left="0.55000000000000004" right="0.25" top="0.47244094488188981" bottom="0.27559055118110237" header="0.31496062992125984" footer="0.19685039370078741"/>
  <pageSetup paperSize="9" scale="82" fitToHeight="0" orientation="portrait" r:id="rId1"/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1F05B-723E-49A4-B516-4454ABEDB8E4}">
  <sheetPr>
    <tabColor rgb="FFFFFF00"/>
    <pageSetUpPr fitToPage="1"/>
  </sheetPr>
  <dimension ref="B1:K103"/>
  <sheetViews>
    <sheetView view="pageBreakPreview" topLeftCell="A40" zoomScale="110" zoomScaleNormal="100" zoomScaleSheetLayoutView="110" workbookViewId="0">
      <selection activeCell="D46" sqref="D46"/>
    </sheetView>
  </sheetViews>
  <sheetFormatPr defaultColWidth="9.109375" defaultRowHeight="19.8"/>
  <cols>
    <col min="1" max="1" width="9.109375" style="59"/>
    <col min="2" max="2" width="42.88671875" style="62" customWidth="1"/>
    <col min="3" max="3" width="8.6640625" style="59" customWidth="1"/>
    <col min="4" max="4" width="1" style="59" customWidth="1"/>
    <col min="5" max="5" width="14.6640625" style="59" customWidth="1"/>
    <col min="6" max="6" width="1" style="59" customWidth="1"/>
    <col min="7" max="7" width="13.6640625" style="59" customWidth="1"/>
    <col min="8" max="8" width="1" style="59" customWidth="1"/>
    <col min="9" max="9" width="15.109375" style="99" customWidth="1"/>
    <col min="10" max="10" width="1" style="59" customWidth="1"/>
    <col min="11" max="11" width="14.6640625" style="59" customWidth="1"/>
    <col min="12" max="16384" width="9.109375" style="59"/>
  </cols>
  <sheetData>
    <row r="1" spans="2:11">
      <c r="I1" s="204" t="s">
        <v>103</v>
      </c>
      <c r="J1" s="204"/>
      <c r="K1" s="204"/>
    </row>
    <row r="2" spans="2:11" ht="20.399999999999999">
      <c r="B2" s="198" t="s">
        <v>0</v>
      </c>
      <c r="C2" s="198"/>
      <c r="D2" s="198"/>
      <c r="E2" s="198"/>
      <c r="F2" s="198"/>
      <c r="G2" s="198"/>
      <c r="H2" s="198"/>
      <c r="I2" s="198"/>
      <c r="J2" s="198"/>
      <c r="K2" s="198"/>
    </row>
    <row r="3" spans="2:11" ht="20.399999999999999">
      <c r="B3" s="210" t="s">
        <v>145</v>
      </c>
      <c r="C3" s="210"/>
      <c r="D3" s="210"/>
      <c r="E3" s="210"/>
      <c r="F3" s="210"/>
      <c r="G3" s="210"/>
      <c r="H3" s="210"/>
      <c r="I3" s="210"/>
      <c r="J3" s="210"/>
      <c r="K3" s="210"/>
    </row>
    <row r="4" spans="2:11" ht="20.399999999999999">
      <c r="B4" s="205" t="s">
        <v>339</v>
      </c>
      <c r="C4" s="205"/>
      <c r="D4" s="205"/>
      <c r="E4" s="205"/>
      <c r="F4" s="205"/>
      <c r="G4" s="205"/>
      <c r="H4" s="205"/>
      <c r="I4" s="205"/>
      <c r="J4" s="205"/>
      <c r="K4" s="205"/>
    </row>
    <row r="5" spans="2:11" ht="5.4" customHeight="1">
      <c r="B5" s="152"/>
      <c r="C5" s="152"/>
      <c r="D5" s="152"/>
      <c r="E5" s="152"/>
      <c r="F5" s="152"/>
      <c r="G5" s="152"/>
      <c r="H5" s="152"/>
      <c r="I5" s="152"/>
      <c r="J5" s="152"/>
      <c r="K5" s="152"/>
    </row>
    <row r="6" spans="2:11" ht="20.399999999999999">
      <c r="E6" s="199" t="s">
        <v>2</v>
      </c>
      <c r="F6" s="199"/>
      <c r="G6" s="199"/>
      <c r="H6" s="199"/>
      <c r="I6" s="199"/>
      <c r="J6" s="199"/>
      <c r="K6" s="199"/>
    </row>
    <row r="7" spans="2:11" ht="20.399999999999999">
      <c r="B7" s="60"/>
      <c r="E7" s="200" t="s">
        <v>3</v>
      </c>
      <c r="F7" s="200"/>
      <c r="G7" s="200"/>
      <c r="I7" s="200" t="s">
        <v>4</v>
      </c>
      <c r="J7" s="200"/>
      <c r="K7" s="200"/>
    </row>
    <row r="8" spans="2:11" ht="20.399999999999999">
      <c r="B8" s="60"/>
      <c r="E8" s="199" t="s">
        <v>350</v>
      </c>
      <c r="F8" s="199"/>
      <c r="G8" s="199"/>
      <c r="H8" s="199"/>
      <c r="I8" s="199"/>
      <c r="J8" s="199"/>
      <c r="K8" s="199"/>
    </row>
    <row r="9" spans="2:11" ht="20.399999999999999">
      <c r="C9" s="61" t="s">
        <v>5</v>
      </c>
      <c r="D9" s="63"/>
      <c r="E9" s="64">
        <v>2567</v>
      </c>
      <c r="F9" s="65"/>
      <c r="G9" s="64">
        <v>2566</v>
      </c>
      <c r="H9" s="63"/>
      <c r="I9" s="67">
        <v>2567</v>
      </c>
      <c r="J9" s="63"/>
      <c r="K9" s="64">
        <v>2566</v>
      </c>
    </row>
    <row r="10" spans="2:11" ht="20.399999999999999">
      <c r="B10" s="70" t="s">
        <v>146</v>
      </c>
      <c r="C10" s="71"/>
      <c r="D10" s="71"/>
      <c r="E10" s="153"/>
      <c r="F10" s="153"/>
      <c r="G10" s="1" t="s">
        <v>311</v>
      </c>
      <c r="H10" s="71"/>
      <c r="I10" s="154"/>
      <c r="J10" s="153"/>
      <c r="K10" s="153"/>
    </row>
    <row r="11" spans="2:11">
      <c r="B11" s="62" t="s">
        <v>296</v>
      </c>
      <c r="C11" s="71"/>
      <c r="D11" s="71"/>
      <c r="E11" s="17">
        <v>49729</v>
      </c>
      <c r="F11" s="17"/>
      <c r="G11" s="17">
        <v>94665</v>
      </c>
      <c r="H11" s="84"/>
      <c r="I11" s="17">
        <v>49729</v>
      </c>
      <c r="J11" s="17"/>
      <c r="K11" s="12">
        <v>82502</v>
      </c>
    </row>
    <row r="12" spans="2:11">
      <c r="B12" s="62" t="s">
        <v>297</v>
      </c>
      <c r="C12" s="71"/>
      <c r="D12" s="71"/>
      <c r="E12" s="17">
        <v>32067</v>
      </c>
      <c r="F12" s="17"/>
      <c r="G12" s="18">
        <v>19675</v>
      </c>
      <c r="H12" s="18"/>
      <c r="I12" s="18">
        <v>0</v>
      </c>
      <c r="J12" s="18"/>
      <c r="K12" s="18" t="s">
        <v>349</v>
      </c>
    </row>
    <row r="13" spans="2:11">
      <c r="B13" s="62" t="s">
        <v>298</v>
      </c>
      <c r="C13" s="71"/>
      <c r="D13" s="71"/>
      <c r="E13" s="17">
        <v>177481</v>
      </c>
      <c r="F13" s="17"/>
      <c r="G13" s="18">
        <v>123905</v>
      </c>
      <c r="H13" s="18"/>
      <c r="I13" s="18">
        <v>0</v>
      </c>
      <c r="J13" s="18"/>
      <c r="K13" s="18" t="s">
        <v>349</v>
      </c>
    </row>
    <row r="14" spans="2:11">
      <c r="B14" s="62" t="s">
        <v>299</v>
      </c>
      <c r="C14" s="71"/>
      <c r="D14" s="71"/>
      <c r="E14" s="17">
        <v>11415</v>
      </c>
      <c r="F14" s="17"/>
      <c r="G14" s="18">
        <v>16700</v>
      </c>
      <c r="H14" s="18"/>
      <c r="I14" s="18">
        <v>0</v>
      </c>
      <c r="J14" s="18"/>
      <c r="K14" s="18" t="s">
        <v>349</v>
      </c>
    </row>
    <row r="15" spans="2:11" hidden="1">
      <c r="B15" s="62" t="s">
        <v>147</v>
      </c>
      <c r="C15" s="71"/>
      <c r="D15" s="71"/>
      <c r="E15" s="17"/>
      <c r="F15" s="17"/>
      <c r="G15" s="17"/>
      <c r="H15" s="84"/>
      <c r="I15" s="17"/>
      <c r="J15" s="17"/>
      <c r="K15" s="17"/>
    </row>
    <row r="16" spans="2:11" ht="20.399999999999999">
      <c r="B16" s="70" t="s">
        <v>148</v>
      </c>
      <c r="C16" s="71"/>
      <c r="D16" s="71"/>
      <c r="E16" s="17"/>
      <c r="F16" s="17"/>
      <c r="G16" s="17"/>
      <c r="H16" s="84"/>
      <c r="I16" s="17"/>
      <c r="J16" s="17"/>
      <c r="K16" s="12"/>
    </row>
    <row r="17" spans="2:11">
      <c r="B17" s="62" t="s">
        <v>149</v>
      </c>
      <c r="C17" s="71"/>
      <c r="D17" s="71"/>
      <c r="E17" s="17">
        <v>59439</v>
      </c>
      <c r="F17" s="17"/>
      <c r="G17" s="17">
        <v>40259</v>
      </c>
      <c r="H17" s="84"/>
      <c r="I17" s="85">
        <v>76782</v>
      </c>
      <c r="J17" s="17"/>
      <c r="K17" s="85">
        <v>40424</v>
      </c>
    </row>
    <row r="18" spans="2:11" ht="19.350000000000001" customHeight="1">
      <c r="B18" s="62" t="s">
        <v>150</v>
      </c>
      <c r="C18" s="71"/>
      <c r="D18" s="71"/>
      <c r="E18" s="18">
        <v>17951</v>
      </c>
      <c r="F18" s="17"/>
      <c r="G18" s="18">
        <v>1912</v>
      </c>
      <c r="H18" s="18"/>
      <c r="I18" s="18">
        <v>0</v>
      </c>
      <c r="J18" s="18"/>
      <c r="K18" s="18">
        <v>1869</v>
      </c>
    </row>
    <row r="19" spans="2:11" ht="19.350000000000001" customHeight="1">
      <c r="B19" s="62" t="s">
        <v>151</v>
      </c>
      <c r="C19" s="71"/>
      <c r="D19" s="71"/>
      <c r="E19" s="18">
        <v>0</v>
      </c>
      <c r="F19" s="17"/>
      <c r="G19" s="18">
        <v>111320</v>
      </c>
      <c r="H19" s="18"/>
      <c r="I19" s="18">
        <v>0</v>
      </c>
      <c r="J19" s="18"/>
      <c r="K19" s="18">
        <v>110715</v>
      </c>
    </row>
    <row r="20" spans="2:11" ht="19.350000000000001" customHeight="1">
      <c r="B20" s="62" t="s">
        <v>152</v>
      </c>
      <c r="C20" s="71"/>
      <c r="D20" s="71"/>
      <c r="E20" s="17">
        <v>17347</v>
      </c>
      <c r="F20" s="17"/>
      <c r="G20" s="18">
        <v>0</v>
      </c>
      <c r="H20" s="18"/>
      <c r="I20" s="18">
        <v>6552</v>
      </c>
      <c r="J20" s="18"/>
      <c r="K20" s="18">
        <v>0</v>
      </c>
    </row>
    <row r="21" spans="2:11" ht="19.350000000000001" hidden="1" customHeight="1">
      <c r="B21" s="62" t="s">
        <v>153</v>
      </c>
      <c r="C21" s="71"/>
      <c r="D21" s="71"/>
      <c r="E21" s="17"/>
      <c r="F21" s="17"/>
      <c r="G21" s="18"/>
      <c r="H21" s="18"/>
      <c r="I21" s="18"/>
      <c r="J21" s="18"/>
      <c r="K21" s="18"/>
    </row>
    <row r="22" spans="2:11" ht="19.350000000000001" hidden="1" customHeight="1">
      <c r="B22" s="62" t="s">
        <v>154</v>
      </c>
      <c r="C22" s="71"/>
      <c r="D22" s="71"/>
      <c r="E22" s="17"/>
      <c r="F22" s="17"/>
      <c r="G22" s="18"/>
      <c r="H22" s="18"/>
      <c r="I22" s="18"/>
      <c r="J22" s="18"/>
      <c r="K22" s="18"/>
    </row>
    <row r="23" spans="2:11" ht="19.350000000000001" customHeight="1">
      <c r="B23" s="62" t="s">
        <v>155</v>
      </c>
      <c r="C23" s="71"/>
      <c r="D23" s="71"/>
      <c r="E23" s="17">
        <v>0</v>
      </c>
      <c r="F23" s="17"/>
      <c r="G23" s="18">
        <v>8135</v>
      </c>
      <c r="H23" s="18"/>
      <c r="I23" s="18">
        <v>0</v>
      </c>
      <c r="J23" s="18"/>
      <c r="K23" s="18">
        <v>19</v>
      </c>
    </row>
    <row r="24" spans="2:11" ht="19.350000000000001" customHeight="1">
      <c r="B24" s="62" t="s">
        <v>156</v>
      </c>
      <c r="C24" s="71"/>
      <c r="D24" s="71"/>
      <c r="E24" s="17">
        <v>3128</v>
      </c>
      <c r="F24" s="17"/>
      <c r="G24" s="17">
        <v>2920</v>
      </c>
      <c r="H24" s="84"/>
      <c r="I24" s="17">
        <v>12955</v>
      </c>
      <c r="J24" s="17"/>
      <c r="K24" s="85">
        <v>6985</v>
      </c>
    </row>
    <row r="25" spans="2:11" ht="20.399999999999999">
      <c r="B25" s="70" t="s">
        <v>157</v>
      </c>
      <c r="C25" s="71"/>
      <c r="D25" s="71"/>
      <c r="E25" s="88">
        <f>SUM(E11:E24)</f>
        <v>368557</v>
      </c>
      <c r="F25" s="85"/>
      <c r="G25" s="88">
        <f>SUM(G11:G24)</f>
        <v>419491</v>
      </c>
      <c r="H25" s="19"/>
      <c r="I25" s="88">
        <f>SUM(I11:I24)</f>
        <v>146018</v>
      </c>
      <c r="J25" s="85"/>
      <c r="K25" s="88">
        <f>SUM(K11:K24)</f>
        <v>242514</v>
      </c>
    </row>
    <row r="26" spans="2:11" ht="11.1" customHeight="1">
      <c r="C26" s="71"/>
      <c r="D26" s="71"/>
      <c r="E26" s="85"/>
      <c r="F26" s="85"/>
      <c r="G26" s="85"/>
      <c r="H26" s="84"/>
      <c r="I26" s="85"/>
      <c r="J26" s="85"/>
      <c r="K26" s="85"/>
    </row>
    <row r="27" spans="2:11" ht="20.399999999999999">
      <c r="B27" s="70" t="s">
        <v>158</v>
      </c>
      <c r="C27" s="71"/>
      <c r="D27" s="71"/>
      <c r="E27" s="85"/>
      <c r="F27" s="85"/>
      <c r="G27" s="85"/>
      <c r="H27" s="84"/>
      <c r="I27" s="85"/>
      <c r="J27" s="85"/>
      <c r="K27" s="85"/>
    </row>
    <row r="28" spans="2:11">
      <c r="B28" s="62" t="s">
        <v>300</v>
      </c>
      <c r="C28" s="71"/>
      <c r="D28" s="71"/>
      <c r="E28" s="17">
        <v>55808</v>
      </c>
      <c r="F28" s="17"/>
      <c r="G28" s="12">
        <v>94619</v>
      </c>
      <c r="H28" s="84"/>
      <c r="I28" s="20">
        <v>55808</v>
      </c>
      <c r="J28" s="12"/>
      <c r="K28" s="12">
        <v>89453</v>
      </c>
    </row>
    <row r="29" spans="2:11">
      <c r="B29" s="62" t="s">
        <v>301</v>
      </c>
      <c r="C29" s="71"/>
      <c r="D29" s="71"/>
      <c r="E29" s="17">
        <v>30531</v>
      </c>
      <c r="F29" s="17"/>
      <c r="G29" s="18">
        <v>15923</v>
      </c>
      <c r="H29" s="18"/>
      <c r="I29" s="18">
        <v>0</v>
      </c>
      <c r="J29" s="18"/>
      <c r="K29" s="18">
        <v>0</v>
      </c>
    </row>
    <row r="30" spans="2:11">
      <c r="B30" s="62" t="s">
        <v>302</v>
      </c>
      <c r="C30" s="71"/>
      <c r="D30" s="71"/>
      <c r="E30" s="17">
        <v>89015</v>
      </c>
      <c r="F30" s="17"/>
      <c r="G30" s="18">
        <v>43216</v>
      </c>
      <c r="H30" s="18"/>
      <c r="I30" s="18">
        <v>0</v>
      </c>
      <c r="J30" s="18"/>
      <c r="K30" s="18">
        <v>0</v>
      </c>
    </row>
    <row r="31" spans="2:11">
      <c r="B31" s="62" t="s">
        <v>303</v>
      </c>
      <c r="C31" s="71"/>
      <c r="D31" s="71"/>
      <c r="E31" s="17">
        <v>7363</v>
      </c>
      <c r="F31" s="17"/>
      <c r="G31" s="18">
        <v>16000</v>
      </c>
      <c r="H31" s="18"/>
      <c r="I31" s="18">
        <v>0</v>
      </c>
      <c r="J31" s="18"/>
      <c r="K31" s="18">
        <v>0</v>
      </c>
    </row>
    <row r="32" spans="2:11" hidden="1">
      <c r="B32" s="62" t="s">
        <v>159</v>
      </c>
      <c r="C32" s="71"/>
      <c r="D32" s="71"/>
      <c r="E32" s="17"/>
      <c r="F32" s="17"/>
      <c r="G32" s="18"/>
      <c r="H32" s="18"/>
      <c r="I32" s="18"/>
      <c r="J32" s="18"/>
      <c r="K32" s="18"/>
    </row>
    <row r="33" spans="2:11">
      <c r="B33" s="62" t="s">
        <v>304</v>
      </c>
      <c r="C33" s="71"/>
      <c r="D33" s="71"/>
      <c r="E33" s="17">
        <v>663</v>
      </c>
      <c r="F33" s="17"/>
      <c r="G33" s="18">
        <v>782</v>
      </c>
      <c r="H33" s="18"/>
      <c r="I33" s="18">
        <v>0</v>
      </c>
      <c r="J33" s="18"/>
      <c r="K33" s="18">
        <v>0</v>
      </c>
    </row>
    <row r="34" spans="2:11">
      <c r="B34" s="62" t="s">
        <v>305</v>
      </c>
      <c r="C34" s="71"/>
      <c r="D34" s="71"/>
      <c r="E34" s="17">
        <v>115230</v>
      </c>
      <c r="F34" s="17"/>
      <c r="G34" s="18">
        <v>100750</v>
      </c>
      <c r="H34" s="18"/>
      <c r="I34" s="18">
        <v>63057</v>
      </c>
      <c r="J34" s="18"/>
      <c r="K34" s="18">
        <v>73213</v>
      </c>
    </row>
    <row r="35" spans="2:11">
      <c r="B35" s="62" t="s">
        <v>313</v>
      </c>
      <c r="C35" s="71"/>
      <c r="D35" s="71"/>
      <c r="E35" s="17">
        <v>26177</v>
      </c>
      <c r="F35" s="17"/>
      <c r="G35" s="18">
        <v>0</v>
      </c>
      <c r="H35" s="18"/>
      <c r="I35" s="18">
        <v>26177</v>
      </c>
      <c r="J35" s="18"/>
      <c r="K35" s="18">
        <v>0</v>
      </c>
    </row>
    <row r="36" spans="2:11">
      <c r="B36" s="62" t="s">
        <v>337</v>
      </c>
      <c r="C36" s="71"/>
      <c r="D36" s="71"/>
      <c r="E36" s="17">
        <v>7859</v>
      </c>
      <c r="F36" s="17"/>
      <c r="G36" s="18">
        <v>0</v>
      </c>
      <c r="H36" s="18"/>
      <c r="I36" s="18">
        <v>0</v>
      </c>
      <c r="J36" s="18"/>
      <c r="K36" s="18">
        <v>0</v>
      </c>
    </row>
    <row r="37" spans="2:11">
      <c r="B37" s="62" t="s">
        <v>315</v>
      </c>
      <c r="C37" s="71"/>
      <c r="D37" s="71"/>
      <c r="E37" s="17">
        <v>785</v>
      </c>
      <c r="F37" s="17"/>
      <c r="G37" s="18">
        <v>0</v>
      </c>
      <c r="H37" s="18"/>
      <c r="I37" s="18">
        <v>785</v>
      </c>
      <c r="J37" s="18"/>
      <c r="K37" s="18">
        <v>0</v>
      </c>
    </row>
    <row r="38" spans="2:11">
      <c r="B38" s="62" t="s">
        <v>314</v>
      </c>
      <c r="C38" s="71"/>
      <c r="D38" s="71"/>
      <c r="E38" s="17">
        <v>81687</v>
      </c>
      <c r="F38" s="17"/>
      <c r="G38" s="18">
        <v>0</v>
      </c>
      <c r="H38" s="18"/>
      <c r="I38" s="18">
        <v>0</v>
      </c>
      <c r="J38" s="18"/>
      <c r="K38" s="18">
        <v>0</v>
      </c>
    </row>
    <row r="39" spans="2:11">
      <c r="B39" s="62" t="s">
        <v>316</v>
      </c>
      <c r="C39" s="71"/>
      <c r="D39" s="71"/>
      <c r="E39" s="18">
        <v>0</v>
      </c>
      <c r="F39" s="17"/>
      <c r="G39" s="18">
        <v>0</v>
      </c>
      <c r="H39" s="18"/>
      <c r="I39" s="18">
        <v>53000</v>
      </c>
      <c r="J39" s="18"/>
      <c r="K39" s="18">
        <v>0</v>
      </c>
    </row>
    <row r="40" spans="2:11">
      <c r="B40" s="62" t="s">
        <v>338</v>
      </c>
      <c r="C40" s="71"/>
      <c r="D40" s="71"/>
      <c r="E40" s="18">
        <v>1403</v>
      </c>
      <c r="F40" s="17"/>
      <c r="G40" s="18">
        <v>0</v>
      </c>
      <c r="H40" s="18"/>
      <c r="I40" s="18">
        <v>0</v>
      </c>
      <c r="J40" s="18"/>
      <c r="K40" s="18">
        <v>0</v>
      </c>
    </row>
    <row r="41" spans="2:11">
      <c r="B41" s="62" t="s">
        <v>306</v>
      </c>
      <c r="C41" s="71"/>
      <c r="D41" s="71"/>
      <c r="E41" s="17">
        <v>37</v>
      </c>
      <c r="F41" s="17"/>
      <c r="G41" s="18">
        <v>0</v>
      </c>
      <c r="H41" s="18"/>
      <c r="I41" s="18">
        <v>37</v>
      </c>
      <c r="J41" s="18"/>
      <c r="K41" s="18">
        <v>0</v>
      </c>
    </row>
    <row r="42" spans="2:11">
      <c r="B42" s="155" t="s">
        <v>307</v>
      </c>
      <c r="C42" s="71"/>
      <c r="D42" s="71"/>
      <c r="E42" s="21">
        <v>42088</v>
      </c>
      <c r="F42" s="17"/>
      <c r="G42" s="18">
        <v>44324</v>
      </c>
      <c r="H42" s="18"/>
      <c r="I42" s="18">
        <v>13300</v>
      </c>
      <c r="J42" s="18"/>
      <c r="K42" s="18">
        <v>18428</v>
      </c>
    </row>
    <row r="43" spans="2:11" ht="20.399999999999999">
      <c r="B43" s="70" t="s">
        <v>161</v>
      </c>
      <c r="C43" s="71"/>
      <c r="D43" s="71"/>
      <c r="E43" s="88">
        <f>SUM(E28:E42)</f>
        <v>458646</v>
      </c>
      <c r="F43" s="85"/>
      <c r="G43" s="88">
        <f>SUM(G28:G42)</f>
        <v>315614</v>
      </c>
      <c r="H43" s="19">
        <v>0</v>
      </c>
      <c r="I43" s="88">
        <f>SUM(I28:I42)</f>
        <v>212164</v>
      </c>
      <c r="J43" s="85"/>
      <c r="K43" s="88">
        <f>SUM(K28:K42)</f>
        <v>181094</v>
      </c>
    </row>
    <row r="44" spans="2:11" ht="9.6" customHeight="1">
      <c r="B44" s="70"/>
      <c r="C44" s="71"/>
      <c r="D44" s="71"/>
      <c r="E44" s="17"/>
      <c r="F44" s="17"/>
      <c r="G44" s="17"/>
      <c r="H44" s="22"/>
      <c r="I44" s="17"/>
      <c r="J44" s="85"/>
      <c r="K44" s="85"/>
    </row>
    <row r="45" spans="2:11" ht="20.399999999999999">
      <c r="B45" s="70" t="s">
        <v>162</v>
      </c>
      <c r="C45" s="71"/>
      <c r="D45" s="71"/>
      <c r="E45" s="23">
        <v>-1200</v>
      </c>
      <c r="F45" s="12"/>
      <c r="G45" s="23">
        <v>49188</v>
      </c>
      <c r="H45" s="24"/>
      <c r="I45" s="25">
        <v>0</v>
      </c>
      <c r="J45" s="18"/>
      <c r="K45" s="25">
        <v>0</v>
      </c>
    </row>
    <row r="46" spans="2:11">
      <c r="B46" s="62" t="s">
        <v>308</v>
      </c>
      <c r="C46" s="71"/>
      <c r="D46" s="71"/>
      <c r="E46" s="85">
        <f>E25-E43+E45</f>
        <v>-91289</v>
      </c>
      <c r="F46" s="85"/>
      <c r="G46" s="85">
        <f>G25-G43+G45</f>
        <v>153065</v>
      </c>
      <c r="H46" s="17"/>
      <c r="I46" s="85">
        <f>I25-I43</f>
        <v>-66146</v>
      </c>
      <c r="J46" s="17"/>
      <c r="K46" s="85">
        <f>K25-K43</f>
        <v>61420</v>
      </c>
    </row>
    <row r="47" spans="2:11">
      <c r="B47" s="62" t="s">
        <v>309</v>
      </c>
      <c r="C47" s="71">
        <v>37.200000000000003</v>
      </c>
      <c r="D47" s="71"/>
      <c r="E47" s="85">
        <v>18648</v>
      </c>
      <c r="F47" s="17"/>
      <c r="G47" s="156">
        <v>-8114</v>
      </c>
      <c r="H47" s="84"/>
      <c r="I47" s="25">
        <v>0</v>
      </c>
      <c r="J47" s="18"/>
      <c r="K47" s="25">
        <v>0</v>
      </c>
    </row>
    <row r="48" spans="2:11" ht="21" thickBot="1">
      <c r="B48" s="70" t="s">
        <v>163</v>
      </c>
      <c r="C48" s="71"/>
      <c r="D48" s="71"/>
      <c r="E48" s="26">
        <f>E46+E47</f>
        <v>-72641</v>
      </c>
      <c r="F48" s="27"/>
      <c r="G48" s="26">
        <f>G46+G47</f>
        <v>144951</v>
      </c>
      <c r="H48" s="19"/>
      <c r="I48" s="26">
        <f>SUM(I46:I47)</f>
        <v>-66146</v>
      </c>
      <c r="J48" s="89"/>
      <c r="K48" s="28">
        <f>SUM(K46:K47)</f>
        <v>61420</v>
      </c>
    </row>
    <row r="49" spans="2:11" ht="21" thickTop="1">
      <c r="B49" s="70"/>
      <c r="C49" s="71"/>
      <c r="D49" s="71"/>
      <c r="E49" s="11"/>
      <c r="F49" s="27"/>
      <c r="G49" s="11"/>
      <c r="H49" s="19"/>
      <c r="I49" s="11"/>
      <c r="J49" s="89"/>
      <c r="K49" s="29"/>
    </row>
    <row r="50" spans="2:11" ht="20.399999999999999">
      <c r="B50" s="82" t="s">
        <v>58</v>
      </c>
      <c r="C50" s="71"/>
      <c r="D50" s="71"/>
      <c r="E50" s="11"/>
      <c r="F50" s="27"/>
      <c r="G50" s="11"/>
      <c r="H50" s="19"/>
      <c r="I50" s="11"/>
      <c r="J50" s="89"/>
      <c r="K50" s="29"/>
    </row>
    <row r="51" spans="2:11">
      <c r="B51" s="202" t="s">
        <v>59</v>
      </c>
      <c r="C51" s="202"/>
      <c r="D51" s="202"/>
      <c r="E51" s="202"/>
      <c r="F51" s="202"/>
      <c r="G51" s="202"/>
      <c r="H51" s="202"/>
      <c r="I51" s="202"/>
      <c r="J51" s="202"/>
      <c r="K51" s="202"/>
    </row>
    <row r="52" spans="2:11">
      <c r="B52" s="202" t="s">
        <v>164</v>
      </c>
      <c r="C52" s="202"/>
      <c r="D52" s="202"/>
      <c r="E52" s="202"/>
      <c r="F52" s="202"/>
      <c r="G52" s="202"/>
      <c r="H52" s="202"/>
      <c r="I52" s="202"/>
      <c r="J52" s="202"/>
      <c r="K52" s="202"/>
    </row>
    <row r="53" spans="2:11" ht="11.4" customHeight="1">
      <c r="B53" s="70"/>
      <c r="C53" s="71"/>
      <c r="D53" s="71"/>
      <c r="E53" s="11"/>
      <c r="F53" s="27"/>
      <c r="G53" s="11"/>
      <c r="H53" s="19"/>
      <c r="I53" s="11"/>
      <c r="J53" s="89"/>
      <c r="K53" s="29"/>
    </row>
    <row r="54" spans="2:11" ht="19.350000000000001" customHeight="1">
      <c r="B54" s="209" t="s">
        <v>223</v>
      </c>
      <c r="C54" s="206"/>
      <c r="D54" s="206"/>
      <c r="E54" s="206"/>
      <c r="F54" s="206"/>
      <c r="G54" s="206"/>
      <c r="H54" s="206"/>
      <c r="I54" s="206"/>
      <c r="J54" s="206"/>
      <c r="K54" s="206"/>
    </row>
    <row r="55" spans="2:11" ht="20.399999999999999">
      <c r="B55" s="70"/>
      <c r="C55" s="71"/>
      <c r="D55" s="71"/>
      <c r="E55" s="30"/>
      <c r="F55" s="30"/>
      <c r="G55" s="30"/>
      <c r="H55" s="22"/>
      <c r="I55" s="30"/>
      <c r="J55" s="89"/>
      <c r="K55" s="31"/>
    </row>
    <row r="56" spans="2:11">
      <c r="I56" s="204" t="s">
        <v>103</v>
      </c>
      <c r="J56" s="204"/>
      <c r="K56" s="204"/>
    </row>
    <row r="57" spans="2:11" ht="20.399999999999999">
      <c r="B57" s="198" t="s">
        <v>0</v>
      </c>
      <c r="C57" s="198"/>
      <c r="D57" s="198"/>
      <c r="E57" s="198"/>
      <c r="F57" s="198"/>
      <c r="G57" s="198"/>
      <c r="H57" s="198"/>
      <c r="I57" s="198"/>
      <c r="J57" s="198"/>
      <c r="K57" s="198"/>
    </row>
    <row r="58" spans="2:11" ht="20.399999999999999">
      <c r="B58" s="210" t="s">
        <v>166</v>
      </c>
      <c r="C58" s="210"/>
      <c r="D58" s="210"/>
      <c r="E58" s="210"/>
      <c r="F58" s="210"/>
      <c r="G58" s="210"/>
      <c r="H58" s="210"/>
      <c r="I58" s="210"/>
      <c r="J58" s="210"/>
      <c r="K58" s="210"/>
    </row>
    <row r="59" spans="2:11" ht="20.399999999999999">
      <c r="B59" s="205" t="s">
        <v>339</v>
      </c>
      <c r="C59" s="205"/>
      <c r="D59" s="205"/>
      <c r="E59" s="205"/>
      <c r="F59" s="205"/>
      <c r="G59" s="205"/>
      <c r="H59" s="205"/>
      <c r="I59" s="205"/>
      <c r="J59" s="205"/>
      <c r="K59" s="205"/>
    </row>
    <row r="60" spans="2:11" ht="20.399999999999999">
      <c r="B60" s="152"/>
      <c r="C60" s="152"/>
      <c r="D60" s="152"/>
      <c r="E60" s="152"/>
      <c r="F60" s="152"/>
      <c r="G60" s="152"/>
      <c r="H60" s="152"/>
      <c r="I60" s="152"/>
      <c r="J60" s="152"/>
      <c r="K60" s="152"/>
    </row>
    <row r="61" spans="2:11" ht="20.399999999999999">
      <c r="E61" s="199" t="s">
        <v>2</v>
      </c>
      <c r="F61" s="199"/>
      <c r="G61" s="199"/>
      <c r="H61" s="199"/>
      <c r="I61" s="199"/>
      <c r="J61" s="199"/>
      <c r="K61" s="199"/>
    </row>
    <row r="62" spans="2:11" ht="20.399999999999999">
      <c r="B62" s="60"/>
      <c r="E62" s="200" t="s">
        <v>3</v>
      </c>
      <c r="F62" s="200"/>
      <c r="G62" s="200"/>
      <c r="I62" s="200" t="s">
        <v>4</v>
      </c>
      <c r="J62" s="200"/>
      <c r="K62" s="200"/>
    </row>
    <row r="63" spans="2:11" ht="20.399999999999999">
      <c r="B63" s="60"/>
      <c r="E63" s="199" t="s">
        <v>350</v>
      </c>
      <c r="F63" s="199"/>
      <c r="G63" s="199"/>
      <c r="H63" s="199"/>
      <c r="I63" s="199"/>
      <c r="J63" s="199"/>
      <c r="K63" s="199"/>
    </row>
    <row r="64" spans="2:11" ht="20.399999999999999">
      <c r="C64" s="61" t="s">
        <v>5</v>
      </c>
      <c r="D64" s="63"/>
      <c r="E64" s="64">
        <v>2567</v>
      </c>
      <c r="F64" s="65"/>
      <c r="G64" s="64">
        <v>2566</v>
      </c>
      <c r="H64" s="63"/>
      <c r="I64" s="67">
        <v>2567</v>
      </c>
      <c r="J64" s="63"/>
      <c r="K64" s="64">
        <v>2566</v>
      </c>
    </row>
    <row r="65" spans="2:11" ht="20.399999999999999">
      <c r="B65" s="70"/>
      <c r="C65" s="71"/>
      <c r="D65" s="71"/>
      <c r="E65" s="30"/>
      <c r="F65" s="30"/>
      <c r="G65" s="30"/>
      <c r="H65" s="22"/>
      <c r="I65" s="30"/>
      <c r="J65" s="89"/>
      <c r="K65" s="31"/>
    </row>
    <row r="66" spans="2:11" ht="21" customHeight="1" thickBot="1">
      <c r="B66" s="70" t="s">
        <v>163</v>
      </c>
      <c r="C66" s="71"/>
      <c r="D66" s="71"/>
      <c r="E66" s="32">
        <f>E48</f>
        <v>-72641</v>
      </c>
      <c r="F66" s="30"/>
      <c r="G66" s="32">
        <f>G48</f>
        <v>144951</v>
      </c>
      <c r="H66" s="22"/>
      <c r="I66" s="32">
        <f>I48</f>
        <v>-66146</v>
      </c>
      <c r="J66" s="89"/>
      <c r="K66" s="32">
        <f>K48</f>
        <v>61420</v>
      </c>
    </row>
    <row r="67" spans="2:11" ht="21" customHeight="1" thickTop="1">
      <c r="B67" s="70"/>
      <c r="C67" s="71"/>
      <c r="D67" s="71"/>
      <c r="E67" s="30"/>
      <c r="F67" s="30"/>
      <c r="G67" s="30"/>
      <c r="H67" s="22"/>
      <c r="I67" s="30"/>
      <c r="J67" s="89"/>
      <c r="K67" s="31"/>
    </row>
    <row r="68" spans="2:11" ht="20.399999999999999">
      <c r="B68" s="70" t="s">
        <v>167</v>
      </c>
      <c r="C68" s="71"/>
      <c r="D68" s="71"/>
      <c r="E68" s="89"/>
      <c r="F68" s="89"/>
      <c r="G68" s="89"/>
      <c r="H68" s="84"/>
      <c r="I68" s="89"/>
      <c r="J68" s="89"/>
      <c r="K68" s="89"/>
    </row>
    <row r="69" spans="2:11" hidden="1">
      <c r="B69" s="157" t="s">
        <v>168</v>
      </c>
      <c r="C69" s="71"/>
      <c r="D69" s="71"/>
      <c r="E69" s="85">
        <v>0</v>
      </c>
      <c r="F69" s="17"/>
      <c r="G69" s="17"/>
      <c r="H69" s="84"/>
      <c r="I69" s="85">
        <v>0</v>
      </c>
      <c r="J69" s="84"/>
      <c r="K69" s="84"/>
    </row>
    <row r="70" spans="2:11" ht="20.399999999999999">
      <c r="B70" s="70" t="s">
        <v>169</v>
      </c>
      <c r="C70" s="71"/>
      <c r="D70" s="71"/>
      <c r="E70" s="85"/>
      <c r="F70" s="85"/>
      <c r="G70" s="85"/>
      <c r="H70" s="84"/>
      <c r="I70" s="85"/>
      <c r="J70" s="84"/>
      <c r="K70" s="84"/>
    </row>
    <row r="71" spans="2:11">
      <c r="B71" s="157" t="s">
        <v>170</v>
      </c>
      <c r="C71" s="71"/>
      <c r="D71" s="71"/>
      <c r="E71" s="85"/>
      <c r="F71" s="85"/>
      <c r="G71" s="85"/>
      <c r="H71" s="84"/>
      <c r="I71" s="85"/>
      <c r="J71" s="84"/>
      <c r="K71" s="84"/>
    </row>
    <row r="72" spans="2:11">
      <c r="B72" s="157" t="s">
        <v>171</v>
      </c>
      <c r="C72" s="71"/>
      <c r="D72" s="71"/>
      <c r="E72" s="85">
        <f>542-108</f>
        <v>434</v>
      </c>
      <c r="F72" s="85"/>
      <c r="G72" s="85">
        <v>0</v>
      </c>
      <c r="H72" s="18"/>
      <c r="I72" s="85">
        <v>0</v>
      </c>
      <c r="J72" s="18"/>
      <c r="K72" s="85">
        <v>0</v>
      </c>
    </row>
    <row r="73" spans="2:11">
      <c r="B73" s="157" t="s">
        <v>317</v>
      </c>
      <c r="C73" s="71"/>
      <c r="D73" s="71"/>
      <c r="E73" s="85">
        <v>-16399</v>
      </c>
      <c r="F73" s="85"/>
      <c r="G73" s="85">
        <v>0</v>
      </c>
      <c r="H73" s="18"/>
      <c r="I73" s="85">
        <v>0</v>
      </c>
      <c r="J73" s="18"/>
      <c r="K73" s="85">
        <v>0</v>
      </c>
    </row>
    <row r="74" spans="2:11">
      <c r="B74" s="155" t="s">
        <v>172</v>
      </c>
      <c r="C74" s="71"/>
      <c r="D74" s="71"/>
      <c r="E74" s="88">
        <f>SUM(E72:E73)</f>
        <v>-15965</v>
      </c>
      <c r="F74" s="85"/>
      <c r="G74" s="88">
        <f>SUM(G72:G73)</f>
        <v>0</v>
      </c>
      <c r="H74" s="18"/>
      <c r="I74" s="88">
        <f>SUM(I72:I73)</f>
        <v>0</v>
      </c>
      <c r="J74" s="18"/>
      <c r="K74" s="88">
        <f>SUM(K72:K73)</f>
        <v>0</v>
      </c>
    </row>
    <row r="75" spans="2:11" ht="21" thickBot="1">
      <c r="B75" s="70" t="s">
        <v>173</v>
      </c>
      <c r="C75" s="71"/>
      <c r="D75" s="71"/>
      <c r="E75" s="96">
        <f>E66+E74</f>
        <v>-88606</v>
      </c>
      <c r="F75" s="34"/>
      <c r="G75" s="96">
        <f>G66+G74</f>
        <v>144951</v>
      </c>
      <c r="H75" s="84"/>
      <c r="I75" s="96">
        <f>I66+I74</f>
        <v>-66146</v>
      </c>
      <c r="J75" s="85"/>
      <c r="K75" s="96">
        <f>K66+K74</f>
        <v>61420</v>
      </c>
    </row>
    <row r="76" spans="2:11" ht="8.85" customHeight="1" thickTop="1">
      <c r="B76" s="70"/>
      <c r="C76" s="71"/>
      <c r="D76" s="71"/>
      <c r="E76" s="35"/>
      <c r="F76" s="35"/>
      <c r="G76" s="35"/>
      <c r="H76" s="84"/>
      <c r="I76" s="35"/>
      <c r="J76" s="85"/>
      <c r="K76" s="35"/>
    </row>
    <row r="77" spans="2:11" ht="20.399999999999999">
      <c r="B77" s="70" t="s">
        <v>377</v>
      </c>
      <c r="C77" s="71"/>
      <c r="D77" s="71"/>
      <c r="E77" s="89"/>
      <c r="F77" s="89"/>
      <c r="G77" s="89"/>
      <c r="H77" s="84"/>
      <c r="I77" s="89"/>
      <c r="J77" s="84"/>
      <c r="K77" s="89"/>
    </row>
    <row r="78" spans="2:11">
      <c r="B78" s="62" t="s">
        <v>174</v>
      </c>
      <c r="C78" s="71"/>
      <c r="D78" s="71"/>
      <c r="E78" s="85">
        <f>+E80-E79</f>
        <v>-77996</v>
      </c>
      <c r="F78" s="31"/>
      <c r="G78" s="85">
        <f>+G80-G79</f>
        <v>134061</v>
      </c>
      <c r="H78" s="22"/>
      <c r="I78" s="85">
        <f>+I80-I79</f>
        <v>-66146</v>
      </c>
      <c r="J78" s="22"/>
      <c r="K78" s="156">
        <f>+K80-K79</f>
        <v>61420</v>
      </c>
    </row>
    <row r="79" spans="2:11">
      <c r="B79" s="62" t="s">
        <v>175</v>
      </c>
      <c r="C79" s="71"/>
      <c r="D79" s="71"/>
      <c r="E79" s="85">
        <v>5355</v>
      </c>
      <c r="F79" s="85"/>
      <c r="G79" s="85">
        <v>10890</v>
      </c>
      <c r="H79" s="22"/>
      <c r="I79" s="25">
        <v>0</v>
      </c>
      <c r="J79" s="18"/>
      <c r="K79" s="25">
        <v>0</v>
      </c>
    </row>
    <row r="80" spans="2:11" ht="20.399999999999999" thickBot="1">
      <c r="C80" s="71"/>
      <c r="D80" s="71"/>
      <c r="E80" s="96">
        <f>E66</f>
        <v>-72641</v>
      </c>
      <c r="F80" s="85"/>
      <c r="G80" s="96">
        <f>G66</f>
        <v>144951</v>
      </c>
      <c r="H80" s="22"/>
      <c r="I80" s="96">
        <f>I66</f>
        <v>-66146</v>
      </c>
      <c r="J80" s="22"/>
      <c r="K80" s="96">
        <f>K66</f>
        <v>61420</v>
      </c>
    </row>
    <row r="81" spans="2:11" ht="21" thickTop="1">
      <c r="B81" s="70" t="s">
        <v>176</v>
      </c>
      <c r="C81" s="71"/>
      <c r="D81" s="71"/>
      <c r="E81" s="89"/>
      <c r="F81" s="89"/>
      <c r="G81" s="89"/>
      <c r="H81" s="84"/>
      <c r="I81" s="87"/>
      <c r="J81" s="84"/>
      <c r="K81" s="89"/>
    </row>
    <row r="82" spans="2:11">
      <c r="B82" s="62" t="s">
        <v>174</v>
      </c>
      <c r="C82" s="71"/>
      <c r="D82" s="71"/>
      <c r="E82" s="85">
        <f>+E84-E83</f>
        <v>-89067</v>
      </c>
      <c r="F82" s="85"/>
      <c r="G82" s="85">
        <f>+G84-G83</f>
        <v>134061</v>
      </c>
      <c r="H82" s="22"/>
      <c r="I82" s="85">
        <f>+I84-I83</f>
        <v>-66146</v>
      </c>
      <c r="J82" s="22"/>
      <c r="K82" s="156">
        <f>+K84-K83</f>
        <v>61420</v>
      </c>
    </row>
    <row r="83" spans="2:11">
      <c r="B83" s="62" t="s">
        <v>175</v>
      </c>
      <c r="C83" s="71"/>
      <c r="D83" s="71"/>
      <c r="E83" s="85">
        <v>461</v>
      </c>
      <c r="F83" s="85"/>
      <c r="G83" s="85">
        <v>10890</v>
      </c>
      <c r="H83" s="31"/>
      <c r="I83" s="25">
        <v>0</v>
      </c>
      <c r="J83" s="18"/>
      <c r="K83" s="25">
        <v>0</v>
      </c>
    </row>
    <row r="84" spans="2:11" ht="20.399999999999999" thickBot="1">
      <c r="C84" s="71"/>
      <c r="D84" s="71"/>
      <c r="E84" s="96">
        <f>E75</f>
        <v>-88606</v>
      </c>
      <c r="F84" s="85"/>
      <c r="G84" s="96">
        <f>G75</f>
        <v>144951</v>
      </c>
      <c r="H84" s="84"/>
      <c r="I84" s="96">
        <f>I75</f>
        <v>-66146</v>
      </c>
      <c r="J84" s="84"/>
      <c r="K84" s="96">
        <f>K75</f>
        <v>61420</v>
      </c>
    </row>
    <row r="85" spans="2:11" ht="5.85" customHeight="1" thickTop="1">
      <c r="B85" s="70"/>
      <c r="C85" s="71"/>
      <c r="D85" s="71"/>
      <c r="E85" s="158"/>
      <c r="F85" s="158"/>
      <c r="G85" s="158"/>
      <c r="H85" s="71"/>
      <c r="I85" s="159"/>
      <c r="J85" s="158"/>
      <c r="K85" s="158"/>
    </row>
    <row r="86" spans="2:11" ht="20.399999999999999">
      <c r="B86" s="160" t="s">
        <v>177</v>
      </c>
      <c r="E86" s="71"/>
      <c r="F86" s="71"/>
      <c r="G86" s="158"/>
      <c r="H86" s="158"/>
      <c r="I86" s="158"/>
      <c r="J86" s="71"/>
      <c r="K86" s="159"/>
    </row>
    <row r="87" spans="2:11" ht="20.399999999999999" thickBot="1">
      <c r="B87" s="161" t="s">
        <v>178</v>
      </c>
      <c r="C87" s="71">
        <v>39</v>
      </c>
      <c r="D87" s="71"/>
      <c r="E87" s="162">
        <f>(E80*1000)/E88</f>
        <v>-8.9968940315563375E-3</v>
      </c>
      <c r="F87" s="163"/>
      <c r="G87" s="162">
        <f>(G80*1000)/G88</f>
        <v>0.11095798275158537</v>
      </c>
      <c r="H87" s="164"/>
      <c r="I87" s="162">
        <f>(I80*1000)/I88</f>
        <v>-8.1924609051544656E-3</v>
      </c>
      <c r="J87" s="163"/>
      <c r="K87" s="162">
        <f>(K80*1000)/K88</f>
        <v>4.7016159257972513E-2</v>
      </c>
    </row>
    <row r="88" spans="2:11" ht="21" thickTop="1" thickBot="1">
      <c r="B88" s="165" t="s">
        <v>179</v>
      </c>
      <c r="C88" s="71">
        <v>39</v>
      </c>
      <c r="E88" s="166">
        <v>8074008624</v>
      </c>
      <c r="F88" s="36"/>
      <c r="G88" s="166">
        <v>1306359366</v>
      </c>
      <c r="I88" s="166">
        <v>8074008624</v>
      </c>
      <c r="K88" s="166">
        <v>1306359366</v>
      </c>
    </row>
    <row r="89" spans="2:11" ht="10.35" customHeight="1" thickTop="1"/>
    <row r="90" spans="2:11" ht="20.85" hidden="1" customHeight="1">
      <c r="B90" s="160" t="s">
        <v>180</v>
      </c>
    </row>
    <row r="91" spans="2:11" ht="20.85" hidden="1" customHeight="1">
      <c r="B91" s="161" t="s">
        <v>178</v>
      </c>
      <c r="C91" s="71">
        <v>24</v>
      </c>
      <c r="E91" s="167"/>
      <c r="F91" s="163"/>
      <c r="G91" s="167"/>
      <c r="H91" s="164"/>
      <c r="I91" s="168"/>
      <c r="J91" s="163"/>
      <c r="K91" s="167"/>
    </row>
    <row r="92" spans="2:11" ht="20.85" hidden="1" customHeight="1">
      <c r="B92" s="165" t="s">
        <v>179</v>
      </c>
      <c r="C92" s="71">
        <v>24</v>
      </c>
      <c r="E92" s="36"/>
      <c r="F92" s="36"/>
      <c r="G92" s="36"/>
      <c r="I92" s="36"/>
      <c r="K92" s="37"/>
    </row>
    <row r="94" spans="2:11">
      <c r="B94" s="82" t="s">
        <v>58</v>
      </c>
    </row>
    <row r="95" spans="2:11">
      <c r="B95" s="59"/>
    </row>
    <row r="96" spans="2:11">
      <c r="B96" s="59"/>
    </row>
    <row r="97" spans="2:11">
      <c r="B97" s="59"/>
    </row>
    <row r="98" spans="2:11">
      <c r="B98" s="59"/>
    </row>
    <row r="99" spans="2:11">
      <c r="B99" s="59"/>
    </row>
    <row r="100" spans="2:11" ht="20.100000000000001" customHeight="1">
      <c r="B100" s="202" t="s">
        <v>59</v>
      </c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ht="20.100000000000001" customHeight="1">
      <c r="B101" s="202" t="s">
        <v>164</v>
      </c>
      <c r="C101" s="202"/>
      <c r="D101" s="202"/>
      <c r="E101" s="202"/>
      <c r="F101" s="202"/>
      <c r="G101" s="202"/>
      <c r="H101" s="202"/>
      <c r="I101" s="202"/>
      <c r="J101" s="202"/>
      <c r="K101" s="202"/>
    </row>
    <row r="102" spans="2:11" ht="20.100000000000001" customHeight="1"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2:11">
      <c r="B103" s="209" t="s">
        <v>282</v>
      </c>
      <c r="C103" s="206"/>
      <c r="D103" s="206"/>
      <c r="E103" s="206"/>
      <c r="F103" s="206"/>
      <c r="G103" s="206"/>
      <c r="H103" s="206"/>
      <c r="I103" s="206"/>
      <c r="J103" s="206"/>
      <c r="K103" s="206"/>
    </row>
  </sheetData>
  <mergeCells count="22">
    <mergeCell ref="B100:K100"/>
    <mergeCell ref="B101:K101"/>
    <mergeCell ref="B103:K103"/>
    <mergeCell ref="B58:K58"/>
    <mergeCell ref="B59:K59"/>
    <mergeCell ref="E61:K61"/>
    <mergeCell ref="E62:G62"/>
    <mergeCell ref="I62:K62"/>
    <mergeCell ref="E63:K63"/>
    <mergeCell ref="B57:K57"/>
    <mergeCell ref="I1:K1"/>
    <mergeCell ref="B2:K2"/>
    <mergeCell ref="B3:K3"/>
    <mergeCell ref="B4:K4"/>
    <mergeCell ref="E6:K6"/>
    <mergeCell ref="E7:G7"/>
    <mergeCell ref="I7:K7"/>
    <mergeCell ref="E8:K8"/>
    <mergeCell ref="B51:K51"/>
    <mergeCell ref="B52:K52"/>
    <mergeCell ref="B54:K54"/>
    <mergeCell ref="I56:K56"/>
  </mergeCells>
  <pageMargins left="0.55000000000000004" right="0.25" top="0.47244094488188981" bottom="0.27559055118110237" header="0.31496062992125984" footer="0.19685039370078741"/>
  <pageSetup paperSize="9" scale="83" fitToHeight="0" orientation="portrait" r:id="rId1"/>
  <rowBreaks count="1" manualBreakCount="1">
    <brk id="5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19103-E805-41C5-AE4F-7EEF370D511C}">
  <sheetPr>
    <tabColor rgb="FFFFFF00"/>
    <pageSetUpPr fitToPage="1"/>
  </sheetPr>
  <dimension ref="A1:L211"/>
  <sheetViews>
    <sheetView view="pageBreakPreview" topLeftCell="B168" zoomScale="99" zoomScaleNormal="100" zoomScaleSheetLayoutView="99" workbookViewId="0">
      <selection activeCell="N177" sqref="N177"/>
    </sheetView>
  </sheetViews>
  <sheetFormatPr defaultColWidth="9.109375" defaultRowHeight="19.8"/>
  <cols>
    <col min="1" max="1" width="11.109375" style="101" customWidth="1"/>
    <col min="2" max="2" width="2.6640625" style="100" customWidth="1"/>
    <col min="3" max="3" width="51.109375" style="100" customWidth="1"/>
    <col min="4" max="4" width="9.109375" style="101"/>
    <col min="5" max="5" width="0.6640625" style="101" customWidth="1"/>
    <col min="6" max="6" width="14.109375" style="102" customWidth="1"/>
    <col min="7" max="7" width="1" style="101" customWidth="1"/>
    <col min="8" max="8" width="13.6640625" style="101" customWidth="1"/>
    <col min="9" max="9" width="0.5546875" style="101" customWidth="1"/>
    <col min="10" max="10" width="14.109375" style="101" customWidth="1"/>
    <col min="11" max="11" width="0.6640625" style="101" customWidth="1"/>
    <col min="12" max="12" width="12.6640625" style="101" customWidth="1"/>
    <col min="13" max="16384" width="9.109375" style="101"/>
  </cols>
  <sheetData>
    <row r="1" spans="2:12">
      <c r="J1" s="103"/>
      <c r="K1" s="103"/>
      <c r="L1" s="103" t="s">
        <v>103</v>
      </c>
    </row>
    <row r="2" spans="2:12" ht="20.399999999999999">
      <c r="B2" s="211" t="s">
        <v>0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2:12" ht="20.399999999999999">
      <c r="B3" s="212" t="s">
        <v>182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2:12" ht="20.399999999999999">
      <c r="B4" s="211" t="s">
        <v>339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</row>
    <row r="5" spans="2:12" ht="12.6" customHeight="1">
      <c r="B5" s="104"/>
      <c r="C5" s="104"/>
      <c r="D5" s="104"/>
      <c r="E5" s="104"/>
      <c r="F5" s="105"/>
      <c r="G5" s="104"/>
      <c r="H5" s="104"/>
      <c r="I5" s="104"/>
      <c r="J5" s="104"/>
      <c r="K5" s="104"/>
      <c r="L5" s="104"/>
    </row>
    <row r="6" spans="2:12" ht="20.399999999999999">
      <c r="B6" s="106"/>
      <c r="C6" s="106"/>
      <c r="F6" s="213" t="s">
        <v>2</v>
      </c>
      <c r="G6" s="213"/>
      <c r="H6" s="213"/>
      <c r="I6" s="213"/>
      <c r="J6" s="213"/>
      <c r="K6" s="213"/>
      <c r="L6" s="213"/>
    </row>
    <row r="7" spans="2:12" ht="20.399999999999999">
      <c r="B7" s="106"/>
      <c r="C7" s="106"/>
      <c r="F7" s="214" t="s">
        <v>3</v>
      </c>
      <c r="G7" s="214"/>
      <c r="H7" s="214"/>
      <c r="J7" s="213" t="s">
        <v>4</v>
      </c>
      <c r="K7" s="213"/>
      <c r="L7" s="213"/>
    </row>
    <row r="8" spans="2:12" ht="20.399999999999999">
      <c r="B8" s="106"/>
      <c r="C8" s="106"/>
      <c r="F8" s="213" t="s">
        <v>350</v>
      </c>
      <c r="G8" s="213"/>
      <c r="H8" s="213"/>
      <c r="I8" s="213"/>
      <c r="J8" s="213"/>
      <c r="K8" s="213"/>
      <c r="L8" s="213"/>
    </row>
    <row r="9" spans="2:12" ht="20.399999999999999">
      <c r="D9" s="107"/>
      <c r="E9" s="107"/>
      <c r="F9" s="108">
        <v>2567</v>
      </c>
      <c r="G9" s="109"/>
      <c r="H9" s="108">
        <v>2566</v>
      </c>
      <c r="I9" s="110"/>
      <c r="J9" s="108">
        <v>2567</v>
      </c>
      <c r="K9" s="107"/>
      <c r="L9" s="108">
        <v>2566</v>
      </c>
    </row>
    <row r="10" spans="2:12" ht="20.399999999999999">
      <c r="B10" s="111" t="s">
        <v>183</v>
      </c>
      <c r="C10" s="111"/>
      <c r="H10" s="43"/>
    </row>
    <row r="11" spans="2:12">
      <c r="B11" s="100" t="s">
        <v>184</v>
      </c>
      <c r="E11" s="110"/>
      <c r="F11" s="110">
        <f>PL9M!E66</f>
        <v>-72641</v>
      </c>
      <c r="G11" s="110"/>
      <c r="H11" s="110">
        <f>PL9M!G66</f>
        <v>144951</v>
      </c>
      <c r="I11" s="110"/>
      <c r="J11" s="110">
        <f>PL9M!I66</f>
        <v>-66146</v>
      </c>
      <c r="K11" s="110"/>
      <c r="L11" s="110">
        <f>PL9M!K66</f>
        <v>61420</v>
      </c>
    </row>
    <row r="12" spans="2:12">
      <c r="B12" s="112" t="s">
        <v>185</v>
      </c>
      <c r="C12" s="112"/>
      <c r="E12" s="44"/>
      <c r="F12" s="110"/>
      <c r="G12" s="110"/>
      <c r="H12" s="110"/>
      <c r="I12" s="44"/>
      <c r="J12" s="113"/>
      <c r="K12" s="44"/>
      <c r="L12" s="14"/>
    </row>
    <row r="13" spans="2:12">
      <c r="B13" s="101"/>
      <c r="C13" s="100" t="s">
        <v>186</v>
      </c>
      <c r="E13" s="44"/>
      <c r="F13" s="18">
        <v>85819</v>
      </c>
      <c r="G13" s="20"/>
      <c r="H13" s="20">
        <v>44443</v>
      </c>
      <c r="I13" s="44"/>
      <c r="J13" s="20">
        <v>4104</v>
      </c>
      <c r="K13" s="20"/>
      <c r="L13" s="20">
        <v>5767</v>
      </c>
    </row>
    <row r="14" spans="2:12">
      <c r="B14" s="101"/>
      <c r="C14" s="100" t="s">
        <v>187</v>
      </c>
      <c r="E14" s="44"/>
      <c r="F14" s="18">
        <v>9498</v>
      </c>
      <c r="G14" s="20"/>
      <c r="H14" s="20">
        <v>14590</v>
      </c>
      <c r="I14" s="44"/>
      <c r="J14" s="20">
        <v>8131</v>
      </c>
      <c r="K14" s="20"/>
      <c r="L14" s="20">
        <v>11646</v>
      </c>
    </row>
    <row r="15" spans="2:12">
      <c r="B15" s="101"/>
      <c r="C15" s="100" t="s">
        <v>188</v>
      </c>
      <c r="E15" s="44"/>
      <c r="F15" s="18">
        <v>0</v>
      </c>
      <c r="G15" s="20"/>
      <c r="H15" s="20">
        <v>0</v>
      </c>
      <c r="I15" s="44"/>
      <c r="J15" s="20">
        <v>53000</v>
      </c>
      <c r="K15" s="20"/>
      <c r="L15" s="20">
        <v>0</v>
      </c>
    </row>
    <row r="16" spans="2:12">
      <c r="B16" s="101"/>
      <c r="C16" s="100" t="s">
        <v>351</v>
      </c>
      <c r="E16" s="44"/>
      <c r="F16" s="18">
        <v>785</v>
      </c>
      <c r="G16" s="20"/>
      <c r="H16" s="20">
        <v>0</v>
      </c>
      <c r="I16" s="44"/>
      <c r="J16" s="20">
        <v>785</v>
      </c>
      <c r="K16" s="20"/>
      <c r="L16" s="20">
        <v>0</v>
      </c>
    </row>
    <row r="17" spans="2:12">
      <c r="B17" s="101"/>
      <c r="C17" s="100" t="s">
        <v>326</v>
      </c>
      <c r="E17" s="44"/>
      <c r="F17" s="18">
        <v>81687</v>
      </c>
      <c r="G17" s="20"/>
      <c r="H17" s="20">
        <v>0</v>
      </c>
      <c r="I17" s="44"/>
      <c r="J17" s="20">
        <v>0</v>
      </c>
      <c r="K17" s="20"/>
      <c r="L17" s="20">
        <v>0</v>
      </c>
    </row>
    <row r="18" spans="2:12">
      <c r="B18" s="101"/>
      <c r="C18" s="100" t="s">
        <v>189</v>
      </c>
      <c r="E18" s="44"/>
      <c r="F18" s="18">
        <v>2820</v>
      </c>
      <c r="G18" s="20"/>
      <c r="H18" s="20">
        <v>747</v>
      </c>
      <c r="I18" s="44"/>
      <c r="J18" s="18">
        <v>2820</v>
      </c>
      <c r="K18" s="20"/>
      <c r="L18" s="20">
        <v>747</v>
      </c>
    </row>
    <row r="19" spans="2:12">
      <c r="B19" s="101"/>
      <c r="C19" s="100" t="s">
        <v>190</v>
      </c>
      <c r="E19" s="44"/>
      <c r="F19" s="18">
        <v>-125</v>
      </c>
      <c r="G19" s="20"/>
      <c r="H19" s="20">
        <v>-1265</v>
      </c>
      <c r="I19" s="44"/>
      <c r="J19" s="18">
        <v>-125</v>
      </c>
      <c r="K19" s="20"/>
      <c r="L19" s="20">
        <v>-1265</v>
      </c>
    </row>
    <row r="20" spans="2:12">
      <c r="B20" s="101"/>
      <c r="C20" s="114" t="s">
        <v>160</v>
      </c>
      <c r="E20" s="44"/>
      <c r="F20" s="18">
        <v>37</v>
      </c>
      <c r="G20" s="20"/>
      <c r="H20" s="18">
        <v>0</v>
      </c>
      <c r="I20" s="44"/>
      <c r="J20" s="18">
        <v>37</v>
      </c>
      <c r="K20" s="20"/>
      <c r="L20" s="18">
        <v>0</v>
      </c>
    </row>
    <row r="21" spans="2:12">
      <c r="B21" s="101"/>
      <c r="C21" s="114" t="s">
        <v>191</v>
      </c>
      <c r="E21" s="44"/>
      <c r="F21" s="18">
        <v>-35</v>
      </c>
      <c r="G21" s="20"/>
      <c r="H21" s="18">
        <v>0</v>
      </c>
      <c r="I21" s="44"/>
      <c r="J21" s="18">
        <v>-35</v>
      </c>
      <c r="K21" s="20"/>
      <c r="L21" s="18">
        <v>0</v>
      </c>
    </row>
    <row r="22" spans="2:12">
      <c r="B22" s="101"/>
      <c r="C22" s="114" t="s">
        <v>192</v>
      </c>
      <c r="E22" s="44"/>
      <c r="F22" s="18">
        <v>0</v>
      </c>
      <c r="G22" s="20"/>
      <c r="H22" s="20">
        <v>4680</v>
      </c>
      <c r="I22" s="44"/>
      <c r="J22" s="20">
        <v>0</v>
      </c>
      <c r="K22" s="20"/>
      <c r="L22" s="20">
        <v>4680</v>
      </c>
    </row>
    <row r="23" spans="2:12">
      <c r="B23" s="101"/>
      <c r="C23" s="114" t="s">
        <v>193</v>
      </c>
      <c r="E23" s="44"/>
      <c r="F23" s="18">
        <v>0</v>
      </c>
      <c r="G23" s="20"/>
      <c r="H23" s="20">
        <v>6253</v>
      </c>
      <c r="I23" s="44"/>
      <c r="J23" s="20">
        <v>0</v>
      </c>
      <c r="K23" s="20"/>
      <c r="L23" s="20">
        <v>6253</v>
      </c>
    </row>
    <row r="24" spans="2:12">
      <c r="B24" s="101"/>
      <c r="C24" s="114" t="s">
        <v>194</v>
      </c>
      <c r="E24" s="45"/>
      <c r="F24" s="18">
        <v>678</v>
      </c>
      <c r="G24" s="20"/>
      <c r="H24" s="20">
        <v>563</v>
      </c>
      <c r="I24" s="45"/>
      <c r="J24" s="20">
        <v>220</v>
      </c>
      <c r="K24" s="20"/>
      <c r="L24" s="20">
        <v>206</v>
      </c>
    </row>
    <row r="25" spans="2:12">
      <c r="B25" s="101"/>
      <c r="C25" s="114" t="s">
        <v>195</v>
      </c>
      <c r="E25" s="45"/>
      <c r="F25" s="18">
        <v>7849</v>
      </c>
      <c r="G25" s="20"/>
      <c r="H25" s="20">
        <v>-8135</v>
      </c>
      <c r="I25" s="45"/>
      <c r="J25" s="20">
        <v>0</v>
      </c>
      <c r="K25" s="45"/>
      <c r="L25" s="20">
        <v>-19</v>
      </c>
    </row>
    <row r="26" spans="2:12">
      <c r="B26" s="101"/>
      <c r="C26" s="114" t="s">
        <v>352</v>
      </c>
      <c r="E26" s="45"/>
      <c r="F26" s="18">
        <v>-71</v>
      </c>
      <c r="G26" s="20"/>
      <c r="H26" s="20">
        <v>0</v>
      </c>
      <c r="I26" s="45"/>
      <c r="J26" s="20">
        <v>-71</v>
      </c>
      <c r="K26" s="45"/>
      <c r="L26" s="20">
        <v>0</v>
      </c>
    </row>
    <row r="27" spans="2:12">
      <c r="B27" s="101"/>
      <c r="C27" s="114" t="s">
        <v>285</v>
      </c>
      <c r="E27" s="45"/>
      <c r="F27" s="18">
        <v>0</v>
      </c>
      <c r="G27" s="20"/>
      <c r="H27" s="20">
        <v>0</v>
      </c>
      <c r="I27" s="45"/>
      <c r="J27" s="18">
        <v>0</v>
      </c>
      <c r="K27" s="45"/>
      <c r="L27" s="20">
        <v>0</v>
      </c>
    </row>
    <row r="28" spans="2:12">
      <c r="B28" s="101"/>
      <c r="C28" s="114" t="s">
        <v>374</v>
      </c>
      <c r="E28" s="45"/>
      <c r="F28" s="110">
        <v>8226</v>
      </c>
      <c r="G28" s="20"/>
      <c r="H28" s="20">
        <v>-1912</v>
      </c>
      <c r="I28" s="45"/>
      <c r="J28" s="18">
        <v>26177</v>
      </c>
      <c r="K28" s="45"/>
      <c r="L28" s="20">
        <v>-1869</v>
      </c>
    </row>
    <row r="29" spans="2:12" hidden="1">
      <c r="B29" s="101"/>
      <c r="C29" s="114" t="s">
        <v>196</v>
      </c>
      <c r="E29" s="45"/>
      <c r="F29" s="110"/>
      <c r="G29" s="20"/>
      <c r="H29" s="20"/>
      <c r="I29" s="45"/>
      <c r="J29" s="18"/>
      <c r="K29" s="45"/>
      <c r="L29" s="14"/>
    </row>
    <row r="30" spans="2:12" hidden="1">
      <c r="B30" s="101"/>
      <c r="C30" s="114" t="s">
        <v>197</v>
      </c>
      <c r="E30" s="45"/>
      <c r="F30" s="110"/>
      <c r="G30" s="20"/>
      <c r="H30" s="110"/>
      <c r="I30" s="45"/>
      <c r="J30" s="18"/>
      <c r="K30" s="45"/>
      <c r="L30" s="110"/>
    </row>
    <row r="31" spans="2:12">
      <c r="B31" s="101"/>
      <c r="C31" s="114" t="s">
        <v>198</v>
      </c>
      <c r="E31" s="45"/>
      <c r="F31" s="110">
        <v>-3322</v>
      </c>
      <c r="G31" s="20"/>
      <c r="H31" s="18">
        <v>0</v>
      </c>
      <c r="I31" s="45"/>
      <c r="J31" s="18">
        <v>-6552</v>
      </c>
      <c r="K31" s="45"/>
      <c r="L31" s="18">
        <v>0</v>
      </c>
    </row>
    <row r="32" spans="2:12">
      <c r="B32" s="101"/>
      <c r="C32" s="114" t="s">
        <v>199</v>
      </c>
      <c r="E32" s="45"/>
      <c r="F32" s="110">
        <v>-14025</v>
      </c>
      <c r="G32" s="20"/>
      <c r="H32" s="20">
        <v>-111425</v>
      </c>
      <c r="I32" s="45"/>
      <c r="J32" s="18">
        <v>0</v>
      </c>
      <c r="K32" s="45"/>
      <c r="L32" s="18">
        <v>-110715</v>
      </c>
    </row>
    <row r="33" spans="2:12">
      <c r="B33" s="101"/>
      <c r="C33" s="114" t="s">
        <v>353</v>
      </c>
      <c r="E33" s="45"/>
      <c r="F33" s="110">
        <v>1403</v>
      </c>
      <c r="G33" s="20"/>
      <c r="H33" s="18">
        <v>0</v>
      </c>
      <c r="I33" s="45"/>
      <c r="J33" s="18">
        <v>0</v>
      </c>
      <c r="K33" s="45"/>
      <c r="L33" s="18">
        <v>0</v>
      </c>
    </row>
    <row r="34" spans="2:12" hidden="1">
      <c r="B34" s="101"/>
      <c r="C34" s="114" t="s">
        <v>200</v>
      </c>
      <c r="D34" s="114"/>
      <c r="E34" s="114"/>
      <c r="F34" s="110"/>
      <c r="G34" s="20"/>
      <c r="H34" s="20"/>
      <c r="I34" s="114"/>
      <c r="J34" s="18"/>
      <c r="K34" s="45"/>
      <c r="L34" s="18"/>
    </row>
    <row r="35" spans="2:12">
      <c r="B35" s="101"/>
      <c r="C35" s="114" t="s">
        <v>201</v>
      </c>
      <c r="D35" s="114"/>
      <c r="E35" s="114"/>
      <c r="F35" s="110">
        <v>0</v>
      </c>
      <c r="G35" s="20"/>
      <c r="H35" s="20">
        <v>-3</v>
      </c>
      <c r="I35" s="114"/>
      <c r="J35" s="18">
        <v>0</v>
      </c>
      <c r="K35" s="45"/>
      <c r="L35" s="18">
        <v>0</v>
      </c>
    </row>
    <row r="36" spans="2:12">
      <c r="B36" s="101"/>
      <c r="C36" s="114" t="s">
        <v>202</v>
      </c>
      <c r="D36" s="114"/>
      <c r="E36" s="114"/>
      <c r="F36" s="110">
        <v>1201</v>
      </c>
      <c r="G36" s="20"/>
      <c r="H36" s="20">
        <v>-49188</v>
      </c>
      <c r="I36" s="20"/>
      <c r="J36" s="18">
        <v>0</v>
      </c>
      <c r="K36" s="20"/>
      <c r="L36" s="18">
        <v>0</v>
      </c>
    </row>
    <row r="37" spans="2:12">
      <c r="B37" s="101"/>
      <c r="C37" s="114" t="s">
        <v>203</v>
      </c>
      <c r="D37" s="114"/>
      <c r="E37" s="114"/>
      <c r="F37" s="18">
        <v>0</v>
      </c>
      <c r="G37" s="20"/>
      <c r="H37" s="110">
        <v>0</v>
      </c>
      <c r="I37" s="20"/>
      <c r="J37" s="20">
        <v>0</v>
      </c>
      <c r="K37" s="20"/>
      <c r="L37" s="20">
        <v>-4117</v>
      </c>
    </row>
    <row r="38" spans="2:12">
      <c r="B38" s="101"/>
      <c r="C38" s="114" t="s">
        <v>204</v>
      </c>
      <c r="E38" s="45"/>
      <c r="F38" s="6">
        <v>-59439</v>
      </c>
      <c r="G38" s="20"/>
      <c r="H38" s="110">
        <v>-40259</v>
      </c>
      <c r="I38" s="45"/>
      <c r="J38" s="20">
        <v>-76782</v>
      </c>
      <c r="K38" s="45"/>
      <c r="L38" s="20">
        <v>-40424</v>
      </c>
    </row>
    <row r="39" spans="2:12" ht="20.399999999999999">
      <c r="B39" s="101"/>
      <c r="C39" s="114" t="s">
        <v>205</v>
      </c>
      <c r="D39" s="114"/>
      <c r="E39" s="114"/>
      <c r="F39" s="3">
        <v>42088</v>
      </c>
      <c r="G39" s="14"/>
      <c r="H39" s="14">
        <v>44324</v>
      </c>
      <c r="I39" s="115"/>
      <c r="J39" s="14">
        <v>13299</v>
      </c>
      <c r="K39" s="116"/>
      <c r="L39" s="110">
        <v>18428</v>
      </c>
    </row>
    <row r="40" spans="2:12">
      <c r="B40" s="101"/>
      <c r="C40" s="114" t="s">
        <v>206</v>
      </c>
      <c r="D40" s="114"/>
      <c r="E40" s="114"/>
      <c r="F40" s="117">
        <v>-18648</v>
      </c>
      <c r="G40" s="14"/>
      <c r="H40" s="118">
        <v>8114</v>
      </c>
      <c r="I40" s="115"/>
      <c r="J40" s="25">
        <v>0</v>
      </c>
      <c r="K40" s="20"/>
      <c r="L40" s="25">
        <v>0</v>
      </c>
    </row>
    <row r="41" spans="2:12">
      <c r="B41" s="112" t="s">
        <v>207</v>
      </c>
      <c r="C41" s="112"/>
      <c r="D41" s="112"/>
      <c r="E41" s="44"/>
      <c r="F41" s="110"/>
      <c r="G41" s="110"/>
      <c r="H41" s="110"/>
      <c r="I41" s="44"/>
      <c r="J41" s="113"/>
      <c r="K41" s="44"/>
      <c r="L41" s="14"/>
    </row>
    <row r="42" spans="2:12">
      <c r="B42" s="101"/>
      <c r="C42" s="112" t="s">
        <v>208</v>
      </c>
      <c r="E42" s="44"/>
      <c r="F42" s="110">
        <f>SUM(F11:F40)</f>
        <v>73785</v>
      </c>
      <c r="G42" s="110"/>
      <c r="H42" s="110">
        <f>SUM(H11:H40)</f>
        <v>56478</v>
      </c>
      <c r="I42" s="44"/>
      <c r="J42" s="110">
        <f>SUM(J11:J40)</f>
        <v>-41138</v>
      </c>
      <c r="K42" s="44"/>
      <c r="L42" s="110">
        <f>SUM(L11:L40)</f>
        <v>-49262</v>
      </c>
    </row>
    <row r="43" spans="2:12" ht="9.6" customHeight="1">
      <c r="B43" s="112"/>
      <c r="C43" s="112"/>
      <c r="E43" s="44"/>
      <c r="F43" s="110"/>
      <c r="G43" s="110"/>
      <c r="H43" s="110"/>
      <c r="I43" s="44"/>
      <c r="J43" s="113"/>
      <c r="K43" s="44"/>
      <c r="L43" s="14"/>
    </row>
    <row r="44" spans="2:12">
      <c r="B44" s="112" t="s">
        <v>209</v>
      </c>
      <c r="C44" s="112"/>
      <c r="E44" s="44"/>
      <c r="F44" s="110"/>
      <c r="G44" s="110"/>
      <c r="H44" s="110"/>
      <c r="I44" s="44"/>
      <c r="J44" s="113"/>
      <c r="K44" s="44"/>
      <c r="L44" s="14"/>
    </row>
    <row r="45" spans="2:12">
      <c r="B45" s="101"/>
      <c r="C45" s="100" t="s">
        <v>210</v>
      </c>
      <c r="E45" s="102"/>
      <c r="F45" s="18">
        <v>3323</v>
      </c>
      <c r="G45" s="110"/>
      <c r="H45" s="20">
        <v>-50823</v>
      </c>
      <c r="I45" s="102"/>
      <c r="J45" s="20">
        <v>8299</v>
      </c>
      <c r="K45" s="20"/>
      <c r="L45" s="20">
        <v>-293</v>
      </c>
    </row>
    <row r="46" spans="2:12">
      <c r="B46" s="101"/>
      <c r="C46" s="100" t="s">
        <v>211</v>
      </c>
      <c r="E46" s="102"/>
      <c r="F46" s="18">
        <v>0</v>
      </c>
      <c r="G46" s="110"/>
      <c r="H46" s="20">
        <v>-188723</v>
      </c>
      <c r="I46" s="102"/>
      <c r="J46" s="18">
        <v>0</v>
      </c>
      <c r="K46" s="20"/>
      <c r="L46" s="18">
        <v>0</v>
      </c>
    </row>
    <row r="47" spans="2:12" hidden="1">
      <c r="B47" s="101"/>
      <c r="C47" s="62" t="s">
        <v>212</v>
      </c>
      <c r="E47" s="102"/>
      <c r="F47" s="18"/>
      <c r="G47" s="110"/>
      <c r="H47" s="18"/>
      <c r="I47" s="102"/>
      <c r="J47" s="18"/>
      <c r="K47" s="20"/>
      <c r="L47" s="18"/>
    </row>
    <row r="48" spans="2:12">
      <c r="B48" s="101"/>
      <c r="C48" s="62" t="s">
        <v>354</v>
      </c>
      <c r="E48" s="102"/>
      <c r="F48" s="18">
        <v>43455</v>
      </c>
      <c r="G48" s="110"/>
      <c r="H48" s="18">
        <v>0</v>
      </c>
      <c r="I48" s="102"/>
      <c r="J48" s="18">
        <v>0</v>
      </c>
      <c r="K48" s="20"/>
      <c r="L48" s="18">
        <v>0</v>
      </c>
    </row>
    <row r="49" spans="2:12">
      <c r="B49" s="101"/>
      <c r="C49" s="100" t="s">
        <v>20</v>
      </c>
      <c r="D49" s="119"/>
      <c r="E49" s="120"/>
      <c r="F49" s="18">
        <v>551</v>
      </c>
      <c r="G49" s="14"/>
      <c r="H49" s="18">
        <v>-4991</v>
      </c>
      <c r="I49" s="120"/>
      <c r="J49" s="18">
        <v>0</v>
      </c>
      <c r="K49" s="120"/>
      <c r="L49" s="18">
        <v>0</v>
      </c>
    </row>
    <row r="50" spans="2:12">
      <c r="B50" s="101"/>
      <c r="C50" s="100" t="s">
        <v>21</v>
      </c>
      <c r="D50" s="119"/>
      <c r="E50" s="120"/>
      <c r="F50" s="3">
        <v>0</v>
      </c>
      <c r="G50" s="14"/>
      <c r="H50" s="18">
        <v>1915</v>
      </c>
      <c r="I50" s="120"/>
      <c r="J50" s="18">
        <v>0</v>
      </c>
      <c r="K50" s="120"/>
      <c r="L50" s="18">
        <v>0</v>
      </c>
    </row>
    <row r="51" spans="2:12">
      <c r="B51" s="101"/>
      <c r="C51" s="100" t="s">
        <v>71</v>
      </c>
      <c r="D51" s="119"/>
      <c r="E51" s="120"/>
      <c r="F51" s="3">
        <v>5654</v>
      </c>
      <c r="G51" s="14"/>
      <c r="H51" s="18">
        <v>2647</v>
      </c>
      <c r="I51" s="120"/>
      <c r="J51" s="18">
        <v>0</v>
      </c>
      <c r="K51" s="120"/>
      <c r="L51" s="18">
        <v>0</v>
      </c>
    </row>
    <row r="52" spans="2:12">
      <c r="B52" s="101"/>
      <c r="C52" s="100" t="s">
        <v>213</v>
      </c>
      <c r="E52" s="102"/>
      <c r="F52" s="18">
        <v>-3671</v>
      </c>
      <c r="G52" s="110"/>
      <c r="H52" s="20">
        <v>-17827</v>
      </c>
      <c r="I52" s="102"/>
      <c r="J52" s="20">
        <v>-439</v>
      </c>
      <c r="K52" s="20"/>
      <c r="L52" s="20">
        <v>-4680</v>
      </c>
    </row>
    <row r="53" spans="2:12">
      <c r="B53" s="101"/>
      <c r="C53" s="100" t="s">
        <v>214</v>
      </c>
      <c r="E53" s="102"/>
      <c r="F53" s="18">
        <f>-2001+4</f>
        <v>-1997</v>
      </c>
      <c r="G53" s="110"/>
      <c r="H53" s="20">
        <v>-2629</v>
      </c>
      <c r="I53" s="102"/>
      <c r="J53" s="20">
        <v>-1908</v>
      </c>
      <c r="K53" s="20"/>
      <c r="L53" s="20">
        <v>-2488</v>
      </c>
    </row>
    <row r="54" spans="2:12">
      <c r="B54" s="101" t="s">
        <v>215</v>
      </c>
      <c r="E54" s="102"/>
      <c r="F54" s="18"/>
      <c r="G54" s="110"/>
      <c r="H54" s="110"/>
      <c r="I54" s="102"/>
      <c r="J54" s="20"/>
      <c r="K54" s="20"/>
      <c r="L54" s="20"/>
    </row>
    <row r="55" spans="2:12">
      <c r="B55" s="101"/>
      <c r="C55" s="100" t="s">
        <v>216</v>
      </c>
      <c r="E55" s="102"/>
      <c r="F55" s="18">
        <f>-112189-F56</f>
        <v>-189774</v>
      </c>
      <c r="G55" s="110"/>
      <c r="H55" s="20">
        <v>76020</v>
      </c>
      <c r="I55" s="102"/>
      <c r="J55" s="18">
        <f>-59881-4-J56</f>
        <v>-137469.71338</v>
      </c>
      <c r="K55" s="20"/>
      <c r="L55" s="20">
        <v>-69076</v>
      </c>
    </row>
    <row r="56" spans="2:12">
      <c r="B56" s="101"/>
      <c r="C56" s="100" t="s">
        <v>375</v>
      </c>
      <c r="E56" s="102"/>
      <c r="F56" s="18">
        <v>77585</v>
      </c>
      <c r="G56" s="110"/>
      <c r="H56" s="18">
        <v>0</v>
      </c>
      <c r="I56" s="102"/>
      <c r="J56" s="18">
        <v>77584.713380000001</v>
      </c>
      <c r="K56" s="20"/>
      <c r="L56" s="18">
        <v>0</v>
      </c>
    </row>
    <row r="57" spans="2:12">
      <c r="B57" s="101"/>
      <c r="C57" s="101" t="s">
        <v>217</v>
      </c>
      <c r="E57" s="102"/>
      <c r="F57" s="110">
        <v>6914</v>
      </c>
      <c r="G57" s="20"/>
      <c r="H57" s="110">
        <v>-1646</v>
      </c>
      <c r="I57" s="102"/>
      <c r="J57" s="113">
        <v>42</v>
      </c>
      <c r="K57" s="20"/>
      <c r="L57" s="110">
        <v>-23</v>
      </c>
    </row>
    <row r="58" spans="2:12" hidden="1">
      <c r="B58" s="101"/>
      <c r="C58" s="121" t="s">
        <v>83</v>
      </c>
      <c r="E58" s="102"/>
      <c r="F58" s="110"/>
      <c r="G58" s="20"/>
      <c r="H58" s="18"/>
      <c r="I58" s="102"/>
      <c r="J58" s="18"/>
      <c r="K58" s="20"/>
      <c r="L58" s="18"/>
    </row>
    <row r="59" spans="2:12" ht="20.399999999999999">
      <c r="B59" s="101"/>
      <c r="C59" s="101" t="s">
        <v>218</v>
      </c>
      <c r="D59" s="119"/>
      <c r="E59" s="120"/>
      <c r="F59" s="117">
        <v>105</v>
      </c>
      <c r="G59" s="14"/>
      <c r="H59" s="20">
        <v>1664</v>
      </c>
      <c r="I59" s="115"/>
      <c r="J59" s="122">
        <v>105</v>
      </c>
      <c r="K59" s="116"/>
      <c r="L59" s="20">
        <v>-660</v>
      </c>
    </row>
    <row r="60" spans="2:12" ht="20.399999999999999">
      <c r="B60" s="123" t="s">
        <v>219</v>
      </c>
      <c r="C60" s="101"/>
      <c r="E60" s="115"/>
      <c r="F60" s="124">
        <f>SUM(F42:F59)</f>
        <v>15930</v>
      </c>
      <c r="G60" s="105"/>
      <c r="H60" s="124">
        <f>SUM(H42:H59)</f>
        <v>-127915</v>
      </c>
      <c r="I60" s="115"/>
      <c r="J60" s="124">
        <f>SUM(J42:J59)</f>
        <v>-94924</v>
      </c>
      <c r="K60" s="116"/>
      <c r="L60" s="124">
        <f>SUM(L42:L59)</f>
        <v>-126482</v>
      </c>
    </row>
    <row r="61" spans="2:12" ht="20.399999999999999">
      <c r="B61" s="101"/>
      <c r="C61" s="125" t="s">
        <v>220</v>
      </c>
      <c r="E61" s="115"/>
      <c r="F61" s="110">
        <v>0</v>
      </c>
      <c r="G61" s="20"/>
      <c r="H61" s="110">
        <v>13456</v>
      </c>
      <c r="I61" s="115"/>
      <c r="J61" s="110">
        <v>0</v>
      </c>
      <c r="K61" s="116"/>
      <c r="L61" s="110">
        <v>13456</v>
      </c>
    </row>
    <row r="62" spans="2:12" ht="20.399999999999999" hidden="1">
      <c r="B62" s="101"/>
      <c r="C62" s="125" t="s">
        <v>221</v>
      </c>
      <c r="E62" s="115"/>
      <c r="F62" s="120">
        <v>0</v>
      </c>
      <c r="G62" s="20"/>
      <c r="H62" s="120">
        <v>0</v>
      </c>
      <c r="I62" s="115"/>
      <c r="J62" s="120">
        <v>0</v>
      </c>
      <c r="K62" s="116"/>
      <c r="L62" s="120">
        <v>0</v>
      </c>
    </row>
    <row r="63" spans="2:12" ht="20.399999999999999">
      <c r="B63" s="101"/>
      <c r="C63" s="101" t="s">
        <v>206</v>
      </c>
      <c r="E63" s="115"/>
      <c r="F63" s="3">
        <v>-7656</v>
      </c>
      <c r="G63" s="14"/>
      <c r="H63" s="120">
        <v>-6779</v>
      </c>
      <c r="I63" s="115"/>
      <c r="J63" s="120">
        <v>0</v>
      </c>
      <c r="K63" s="116"/>
      <c r="L63" s="120">
        <v>0</v>
      </c>
    </row>
    <row r="64" spans="2:12" ht="20.399999999999999">
      <c r="B64" s="111" t="s">
        <v>222</v>
      </c>
      <c r="C64" s="101"/>
      <c r="E64" s="115"/>
      <c r="F64" s="46">
        <f>SUM(F60:F63)</f>
        <v>8274</v>
      </c>
      <c r="G64" s="47"/>
      <c r="H64" s="46">
        <f>SUM(H60:H63)</f>
        <v>-121238</v>
      </c>
      <c r="I64" s="115"/>
      <c r="J64" s="46">
        <f>SUM(J60:J63)</f>
        <v>-94924</v>
      </c>
      <c r="K64" s="116"/>
      <c r="L64" s="46">
        <f>SUM(L60:L63)</f>
        <v>-113026</v>
      </c>
    </row>
    <row r="65" spans="1:12" ht="10.8" customHeight="1">
      <c r="B65" s="111"/>
      <c r="C65" s="101"/>
      <c r="E65" s="115"/>
      <c r="F65" s="105"/>
      <c r="G65" s="105"/>
      <c r="H65" s="105"/>
      <c r="I65" s="115"/>
      <c r="J65" s="105"/>
      <c r="K65" s="116"/>
      <c r="L65" s="105"/>
    </row>
    <row r="66" spans="1:12" s="126" customFormat="1">
      <c r="B66" s="202" t="s">
        <v>59</v>
      </c>
      <c r="C66" s="202"/>
      <c r="D66" s="202"/>
      <c r="E66" s="202"/>
      <c r="F66" s="202"/>
      <c r="G66" s="202"/>
      <c r="H66" s="202"/>
      <c r="I66" s="202"/>
      <c r="J66" s="202"/>
      <c r="K66" s="202"/>
      <c r="L66" s="202"/>
    </row>
    <row r="67" spans="1:12" s="126" customFormat="1">
      <c r="B67" s="202" t="s">
        <v>164</v>
      </c>
      <c r="C67" s="202"/>
      <c r="D67" s="202"/>
      <c r="E67" s="202"/>
      <c r="F67" s="202"/>
      <c r="G67" s="202"/>
      <c r="H67" s="202"/>
      <c r="I67" s="202"/>
      <c r="J67" s="202"/>
      <c r="K67" s="202"/>
      <c r="L67" s="202"/>
    </row>
    <row r="68" spans="1:12" s="126" customFormat="1" ht="8.5500000000000007" customHeight="1">
      <c r="B68" s="127"/>
      <c r="C68" s="128"/>
      <c r="E68" s="129"/>
      <c r="F68" s="130"/>
      <c r="G68" s="130"/>
      <c r="H68" s="130"/>
      <c r="I68" s="129"/>
      <c r="J68" s="130"/>
      <c r="K68" s="131"/>
      <c r="L68" s="130"/>
    </row>
    <row r="69" spans="1:12" ht="20.399999999999999">
      <c r="A69" s="132"/>
      <c r="B69" s="215" t="s">
        <v>376</v>
      </c>
      <c r="C69" s="215"/>
      <c r="D69" s="215"/>
      <c r="E69" s="215"/>
      <c r="F69" s="215"/>
      <c r="G69" s="215"/>
      <c r="H69" s="215"/>
      <c r="I69" s="215"/>
      <c r="J69" s="215"/>
      <c r="K69" s="215"/>
      <c r="L69" s="215"/>
    </row>
    <row r="70" spans="1:12" s="126" customFormat="1">
      <c r="B70" s="127"/>
      <c r="F70" s="133"/>
    </row>
    <row r="71" spans="1:12" ht="20.399999999999999">
      <c r="C71" s="111"/>
      <c r="J71" s="216" t="s">
        <v>103</v>
      </c>
      <c r="K71" s="216"/>
      <c r="L71" s="216"/>
    </row>
    <row r="72" spans="1:12" ht="20.399999999999999">
      <c r="B72" s="211" t="s">
        <v>0</v>
      </c>
      <c r="C72" s="211"/>
      <c r="D72" s="211"/>
      <c r="E72" s="211"/>
      <c r="F72" s="211"/>
      <c r="G72" s="211"/>
      <c r="H72" s="211"/>
      <c r="I72" s="211"/>
      <c r="J72" s="211"/>
      <c r="K72" s="211"/>
      <c r="L72" s="211"/>
    </row>
    <row r="73" spans="1:12" ht="20.399999999999999">
      <c r="B73" s="212" t="s">
        <v>224</v>
      </c>
      <c r="C73" s="212"/>
      <c r="D73" s="212"/>
      <c r="E73" s="212"/>
      <c r="F73" s="212"/>
      <c r="G73" s="212"/>
      <c r="H73" s="212"/>
      <c r="I73" s="212"/>
      <c r="J73" s="212"/>
      <c r="K73" s="212"/>
      <c r="L73" s="212"/>
    </row>
    <row r="74" spans="1:12" ht="20.399999999999999">
      <c r="B74" s="211" t="s">
        <v>339</v>
      </c>
      <c r="C74" s="211"/>
      <c r="D74" s="211"/>
      <c r="E74" s="211"/>
      <c r="F74" s="211"/>
      <c r="G74" s="211"/>
      <c r="H74" s="211"/>
      <c r="I74" s="211"/>
      <c r="J74" s="211"/>
      <c r="K74" s="211"/>
      <c r="L74" s="211"/>
    </row>
    <row r="75" spans="1:12" ht="12" customHeight="1">
      <c r="B75" s="104"/>
      <c r="C75" s="104"/>
      <c r="D75" s="104"/>
      <c r="E75" s="104"/>
      <c r="F75" s="105"/>
      <c r="G75" s="104"/>
      <c r="H75" s="104"/>
      <c r="I75" s="104"/>
      <c r="J75" s="104"/>
      <c r="K75" s="104"/>
      <c r="L75" s="104"/>
    </row>
    <row r="76" spans="1:12" ht="20.399999999999999">
      <c r="B76" s="106"/>
      <c r="C76" s="106"/>
      <c r="F76" s="213" t="s">
        <v>2</v>
      </c>
      <c r="G76" s="213"/>
      <c r="H76" s="213"/>
      <c r="I76" s="213"/>
      <c r="J76" s="213"/>
      <c r="K76" s="213"/>
      <c r="L76" s="213"/>
    </row>
    <row r="77" spans="1:12" ht="20.399999999999999">
      <c r="B77" s="106"/>
      <c r="C77" s="106"/>
      <c r="F77" s="214" t="s">
        <v>3</v>
      </c>
      <c r="G77" s="214"/>
      <c r="H77" s="214"/>
      <c r="J77" s="213" t="s">
        <v>4</v>
      </c>
      <c r="K77" s="213"/>
      <c r="L77" s="213"/>
    </row>
    <row r="78" spans="1:12" ht="20.399999999999999">
      <c r="B78" s="106"/>
      <c r="C78" s="106"/>
      <c r="F78" s="213" t="s">
        <v>350</v>
      </c>
      <c r="G78" s="213"/>
      <c r="H78" s="213"/>
      <c r="I78" s="213"/>
      <c r="J78" s="213"/>
      <c r="K78" s="213"/>
      <c r="L78" s="213"/>
    </row>
    <row r="79" spans="1:12" ht="20.399999999999999">
      <c r="B79" s="106"/>
      <c r="C79" s="106"/>
      <c r="D79" s="107"/>
      <c r="F79" s="108">
        <v>2567</v>
      </c>
      <c r="G79" s="109"/>
      <c r="H79" s="108">
        <v>2566</v>
      </c>
      <c r="I79" s="110"/>
      <c r="J79" s="134">
        <v>2567</v>
      </c>
      <c r="K79" s="135"/>
      <c r="L79" s="134">
        <v>2566</v>
      </c>
    </row>
    <row r="80" spans="1:12" ht="20.399999999999999">
      <c r="B80" s="111" t="s">
        <v>225</v>
      </c>
      <c r="C80" s="111"/>
      <c r="D80" s="136"/>
      <c r="E80" s="137"/>
      <c r="F80" s="137"/>
      <c r="G80" s="137"/>
      <c r="H80" s="137"/>
      <c r="I80" s="137"/>
      <c r="J80" s="137"/>
      <c r="K80" s="137"/>
      <c r="L80" s="137"/>
    </row>
    <row r="81" spans="2:12">
      <c r="B81" s="101"/>
      <c r="C81" s="101" t="s">
        <v>226</v>
      </c>
      <c r="D81" s="119"/>
      <c r="E81" s="120"/>
      <c r="F81" s="138">
        <v>33213</v>
      </c>
      <c r="G81" s="53"/>
      <c r="H81" s="54">
        <v>26080</v>
      </c>
      <c r="I81" s="139"/>
      <c r="J81" s="54">
        <v>47355</v>
      </c>
      <c r="K81" s="139"/>
      <c r="L81" s="54">
        <v>30640</v>
      </c>
    </row>
    <row r="82" spans="2:12">
      <c r="B82" s="101"/>
      <c r="C82" s="101" t="s">
        <v>227</v>
      </c>
      <c r="D82" s="119"/>
      <c r="E82" s="120"/>
      <c r="F82" s="138">
        <v>-171021</v>
      </c>
      <c r="G82" s="53"/>
      <c r="H82" s="54">
        <v>0</v>
      </c>
      <c r="I82" s="139"/>
      <c r="J82" s="54">
        <v>-171021</v>
      </c>
      <c r="K82" s="139"/>
      <c r="L82" s="138">
        <v>0</v>
      </c>
    </row>
    <row r="83" spans="2:12">
      <c r="B83" s="101"/>
      <c r="C83" s="101" t="s">
        <v>228</v>
      </c>
      <c r="D83" s="119"/>
      <c r="E83" s="120"/>
      <c r="F83" s="138">
        <v>300116</v>
      </c>
      <c r="G83" s="53"/>
      <c r="H83" s="138">
        <v>0</v>
      </c>
      <c r="I83" s="139"/>
      <c r="J83" s="54">
        <v>300116</v>
      </c>
      <c r="K83" s="139"/>
      <c r="L83" s="138">
        <v>0</v>
      </c>
    </row>
    <row r="84" spans="2:12" hidden="1">
      <c r="B84" s="101"/>
      <c r="C84" s="101" t="s">
        <v>229</v>
      </c>
      <c r="D84" s="119"/>
      <c r="E84" s="120"/>
      <c r="F84" s="138"/>
      <c r="G84" s="53"/>
      <c r="H84" s="54"/>
      <c r="I84" s="139"/>
      <c r="J84" s="53"/>
      <c r="K84" s="139"/>
      <c r="L84" s="138"/>
    </row>
    <row r="85" spans="2:12">
      <c r="B85" s="101"/>
      <c r="C85" s="101" t="s">
        <v>286</v>
      </c>
      <c r="D85" s="119"/>
      <c r="E85" s="120"/>
      <c r="F85" s="138">
        <v>16123</v>
      </c>
      <c r="G85" s="53"/>
      <c r="H85" s="54">
        <v>79958</v>
      </c>
      <c r="I85" s="139"/>
      <c r="J85" s="138">
        <v>16123</v>
      </c>
      <c r="K85" s="139"/>
      <c r="L85" s="54">
        <v>79958</v>
      </c>
    </row>
    <row r="86" spans="2:12">
      <c r="B86" s="101"/>
      <c r="C86" s="101" t="s">
        <v>230</v>
      </c>
      <c r="D86" s="119"/>
      <c r="E86" s="120"/>
      <c r="F86" s="138">
        <v>37763</v>
      </c>
      <c r="G86" s="53"/>
      <c r="H86" s="138">
        <v>-31026</v>
      </c>
      <c r="I86" s="139"/>
      <c r="J86" s="138">
        <v>0</v>
      </c>
      <c r="K86" s="139"/>
      <c r="L86" s="138">
        <v>0</v>
      </c>
    </row>
    <row r="87" spans="2:12">
      <c r="B87" s="101"/>
      <c r="C87" s="101" t="s">
        <v>355</v>
      </c>
      <c r="D87" s="119"/>
      <c r="E87" s="120"/>
      <c r="F87" s="138">
        <v>22000</v>
      </c>
      <c r="G87" s="53"/>
      <c r="H87" s="138">
        <v>0</v>
      </c>
      <c r="I87" s="139"/>
      <c r="J87" s="138">
        <v>0</v>
      </c>
      <c r="K87" s="139"/>
      <c r="L87" s="138">
        <v>0</v>
      </c>
    </row>
    <row r="88" spans="2:12" hidden="1">
      <c r="B88" s="101"/>
      <c r="C88" s="101" t="s">
        <v>232</v>
      </c>
      <c r="D88" s="119"/>
      <c r="E88" s="120"/>
      <c r="F88" s="138">
        <v>0</v>
      </c>
      <c r="G88" s="53"/>
      <c r="H88" s="138">
        <v>0</v>
      </c>
      <c r="I88" s="139"/>
      <c r="J88" s="138">
        <v>0</v>
      </c>
      <c r="K88" s="139"/>
      <c r="L88" s="138">
        <v>0</v>
      </c>
    </row>
    <row r="89" spans="2:12" hidden="1">
      <c r="B89" s="101"/>
      <c r="C89" s="140" t="s">
        <v>233</v>
      </c>
      <c r="D89" s="119"/>
      <c r="E89" s="120"/>
      <c r="F89" s="138">
        <v>0</v>
      </c>
      <c r="G89" s="53"/>
      <c r="H89" s="138">
        <v>0</v>
      </c>
      <c r="I89" s="139"/>
      <c r="J89" s="138">
        <v>0</v>
      </c>
      <c r="K89" s="139"/>
      <c r="L89" s="138">
        <v>0</v>
      </c>
    </row>
    <row r="90" spans="2:12">
      <c r="B90" s="101"/>
      <c r="C90" s="101" t="s">
        <v>234</v>
      </c>
      <c r="D90" s="119"/>
      <c r="E90" s="120"/>
      <c r="F90" s="138">
        <v>0</v>
      </c>
      <c r="G90" s="53"/>
      <c r="H90" s="138">
        <v>-570550</v>
      </c>
      <c r="I90" s="139"/>
      <c r="J90" s="138">
        <v>0</v>
      </c>
      <c r="K90" s="139"/>
      <c r="L90" s="138">
        <v>-570550</v>
      </c>
    </row>
    <row r="91" spans="2:12">
      <c r="B91" s="101"/>
      <c r="C91" s="101" t="s">
        <v>235</v>
      </c>
      <c r="D91" s="119"/>
      <c r="E91" s="120"/>
      <c r="F91" s="138">
        <v>0</v>
      </c>
      <c r="G91" s="53"/>
      <c r="H91" s="138">
        <v>-21285</v>
      </c>
      <c r="I91" s="139"/>
      <c r="J91" s="138">
        <v>0</v>
      </c>
      <c r="K91" s="139"/>
      <c r="L91" s="138">
        <v>-21285</v>
      </c>
    </row>
    <row r="92" spans="2:12">
      <c r="B92" s="101"/>
      <c r="C92" s="101" t="s">
        <v>356</v>
      </c>
      <c r="D92" s="119"/>
      <c r="E92" s="120"/>
      <c r="F92" s="138">
        <v>-108638</v>
      </c>
      <c r="G92" s="53"/>
      <c r="H92" s="138">
        <v>0</v>
      </c>
      <c r="I92" s="139"/>
      <c r="J92" s="138">
        <v>-108638</v>
      </c>
      <c r="K92" s="139"/>
      <c r="L92" s="138">
        <v>0</v>
      </c>
    </row>
    <row r="93" spans="2:12" hidden="1">
      <c r="B93" s="101"/>
      <c r="C93" s="114" t="s">
        <v>53</v>
      </c>
      <c r="D93" s="114"/>
      <c r="E93" s="114"/>
      <c r="F93" s="138"/>
      <c r="G93" s="55"/>
      <c r="H93" s="138"/>
      <c r="I93" s="55"/>
      <c r="J93" s="138"/>
      <c r="K93" s="55"/>
      <c r="L93" s="138"/>
    </row>
    <row r="94" spans="2:12" hidden="1">
      <c r="B94" s="101"/>
      <c r="C94" s="121" t="s">
        <v>236</v>
      </c>
      <c r="D94" s="114"/>
      <c r="E94" s="114"/>
      <c r="F94" s="138"/>
      <c r="G94" s="55"/>
      <c r="H94" s="138"/>
      <c r="I94" s="55"/>
      <c r="J94" s="138"/>
      <c r="K94" s="55"/>
      <c r="L94" s="138"/>
    </row>
    <row r="95" spans="2:12" hidden="1">
      <c r="B95" s="101"/>
      <c r="C95" s="121" t="s">
        <v>237</v>
      </c>
      <c r="D95" s="114"/>
      <c r="E95" s="114"/>
      <c r="F95" s="138"/>
      <c r="G95" s="55"/>
      <c r="H95" s="138"/>
      <c r="I95" s="55"/>
      <c r="J95" s="138"/>
      <c r="K95" s="55"/>
      <c r="L95" s="138"/>
    </row>
    <row r="96" spans="2:12" hidden="1">
      <c r="B96" s="101"/>
      <c r="C96" s="121" t="s">
        <v>238</v>
      </c>
      <c r="D96" s="119"/>
      <c r="E96" s="120"/>
      <c r="F96" s="138"/>
      <c r="G96" s="53"/>
      <c r="H96" s="138"/>
      <c r="I96" s="139"/>
      <c r="J96" s="53"/>
      <c r="K96" s="139"/>
      <c r="L96" s="138"/>
    </row>
    <row r="97" spans="2:12" hidden="1">
      <c r="B97" s="101"/>
      <c r="C97" s="121" t="s">
        <v>239</v>
      </c>
      <c r="D97" s="119"/>
      <c r="E97" s="120"/>
      <c r="F97" s="138"/>
      <c r="G97" s="53"/>
      <c r="H97" s="138"/>
      <c r="I97" s="139"/>
      <c r="J97" s="53"/>
      <c r="K97" s="139"/>
      <c r="L97" s="138"/>
    </row>
    <row r="98" spans="2:12" hidden="1">
      <c r="B98" s="101"/>
      <c r="C98" s="121" t="s">
        <v>287</v>
      </c>
      <c r="D98" s="119"/>
      <c r="E98" s="120"/>
      <c r="F98" s="138"/>
      <c r="G98" s="53"/>
      <c r="H98" s="138"/>
      <c r="I98" s="139"/>
      <c r="J98" s="53"/>
      <c r="K98" s="139"/>
      <c r="L98" s="138"/>
    </row>
    <row r="99" spans="2:12" hidden="1">
      <c r="B99" s="101"/>
      <c r="C99" s="121" t="s">
        <v>288</v>
      </c>
      <c r="D99" s="119"/>
      <c r="E99" s="120"/>
      <c r="F99" s="138"/>
      <c r="G99" s="53"/>
      <c r="H99" s="138"/>
      <c r="I99" s="139"/>
      <c r="J99" s="53"/>
      <c r="K99" s="139"/>
      <c r="L99" s="138"/>
    </row>
    <row r="100" spans="2:12" hidden="1">
      <c r="B100" s="101"/>
      <c r="C100" s="121" t="s">
        <v>250</v>
      </c>
      <c r="D100" s="119"/>
      <c r="E100" s="120"/>
      <c r="F100" s="138"/>
      <c r="G100" s="53"/>
      <c r="H100" s="138"/>
      <c r="I100" s="139"/>
      <c r="J100" s="53"/>
      <c r="K100" s="139"/>
      <c r="L100" s="138"/>
    </row>
    <row r="101" spans="2:12" hidden="1">
      <c r="B101" s="101"/>
      <c r="C101" s="121" t="s">
        <v>240</v>
      </c>
      <c r="D101" s="119"/>
      <c r="E101" s="120"/>
      <c r="F101" s="138"/>
      <c r="G101" s="53"/>
      <c r="H101" s="138"/>
      <c r="I101" s="139"/>
      <c r="J101" s="53"/>
      <c r="K101" s="139"/>
      <c r="L101" s="138"/>
    </row>
    <row r="102" spans="2:12" hidden="1">
      <c r="B102" s="101"/>
      <c r="C102" s="121" t="s">
        <v>237</v>
      </c>
      <c r="D102" s="119"/>
      <c r="E102" s="120"/>
      <c r="F102" s="138"/>
      <c r="G102" s="53"/>
      <c r="H102" s="138"/>
      <c r="I102" s="139"/>
      <c r="J102" s="53"/>
      <c r="K102" s="139"/>
      <c r="L102" s="138"/>
    </row>
    <row r="103" spans="2:12" hidden="1">
      <c r="B103" s="101"/>
      <c r="C103" s="140" t="s">
        <v>241</v>
      </c>
      <c r="D103" s="119"/>
      <c r="E103" s="120"/>
      <c r="F103" s="138"/>
      <c r="G103" s="53"/>
      <c r="H103" s="138"/>
      <c r="I103" s="139"/>
      <c r="J103" s="53"/>
      <c r="K103" s="139"/>
      <c r="L103" s="138"/>
    </row>
    <row r="104" spans="2:12" hidden="1">
      <c r="B104" s="101"/>
      <c r="C104" s="140" t="s">
        <v>248</v>
      </c>
      <c r="D104" s="119"/>
      <c r="E104" s="120"/>
      <c r="F104" s="138"/>
      <c r="G104" s="53"/>
      <c r="H104" s="138"/>
      <c r="I104" s="139"/>
      <c r="J104" s="53"/>
      <c r="K104" s="139"/>
      <c r="L104" s="138"/>
    </row>
    <row r="105" spans="2:12" ht="21" hidden="1" customHeight="1">
      <c r="B105" s="101"/>
      <c r="C105" s="101" t="s">
        <v>242</v>
      </c>
      <c r="D105" s="119"/>
      <c r="E105" s="120"/>
      <c r="F105" s="138"/>
      <c r="G105" s="53"/>
      <c r="H105" s="138"/>
      <c r="I105" s="139"/>
      <c r="J105" s="53"/>
      <c r="K105" s="139"/>
      <c r="L105" s="138"/>
    </row>
    <row r="106" spans="2:12" ht="21" customHeight="1">
      <c r="B106" s="101"/>
      <c r="C106" s="121" t="s">
        <v>243</v>
      </c>
      <c r="D106" s="119"/>
      <c r="E106" s="120"/>
      <c r="F106" s="138">
        <v>11342</v>
      </c>
      <c r="G106" s="53"/>
      <c r="H106" s="138">
        <v>0</v>
      </c>
      <c r="I106" s="139"/>
      <c r="J106" s="53">
        <v>131465</v>
      </c>
      <c r="K106" s="139"/>
      <c r="L106" s="138">
        <v>89753</v>
      </c>
    </row>
    <row r="107" spans="2:12">
      <c r="B107" s="101"/>
      <c r="C107" s="101" t="s">
        <v>244</v>
      </c>
      <c r="D107" s="119"/>
      <c r="E107" s="120"/>
      <c r="F107" s="138">
        <v>-182</v>
      </c>
      <c r="G107" s="53"/>
      <c r="H107" s="138">
        <v>-2000</v>
      </c>
      <c r="I107" s="139"/>
      <c r="J107" s="53">
        <v>-46913</v>
      </c>
      <c r="K107" s="139"/>
      <c r="L107" s="138">
        <v>-345472</v>
      </c>
    </row>
    <row r="108" spans="2:12" hidden="1">
      <c r="B108" s="101"/>
      <c r="C108" s="101" t="s">
        <v>245</v>
      </c>
      <c r="D108" s="119"/>
      <c r="E108" s="120"/>
      <c r="F108" s="138"/>
      <c r="G108" s="53"/>
      <c r="H108" s="138"/>
      <c r="I108" s="139"/>
      <c r="J108" s="53"/>
      <c r="K108" s="139"/>
      <c r="L108" s="138"/>
    </row>
    <row r="109" spans="2:12">
      <c r="B109" s="101"/>
      <c r="C109" s="101" t="s">
        <v>246</v>
      </c>
      <c r="D109" s="119"/>
      <c r="E109" s="120"/>
      <c r="F109" s="138">
        <v>0</v>
      </c>
      <c r="G109" s="53"/>
      <c r="H109" s="138">
        <v>5000</v>
      </c>
      <c r="I109" s="139"/>
      <c r="J109" s="53">
        <v>0</v>
      </c>
      <c r="K109" s="139"/>
      <c r="L109" s="138">
        <v>0</v>
      </c>
    </row>
    <row r="110" spans="2:12">
      <c r="B110" s="101"/>
      <c r="C110" s="121" t="s">
        <v>247</v>
      </c>
      <c r="D110" s="119"/>
      <c r="E110" s="120"/>
      <c r="F110" s="138">
        <v>232265</v>
      </c>
      <c r="G110" s="53"/>
      <c r="H110" s="138">
        <v>360964</v>
      </c>
      <c r="I110" s="139"/>
      <c r="J110" s="53">
        <v>222965</v>
      </c>
      <c r="K110" s="139"/>
      <c r="L110" s="138">
        <v>360964</v>
      </c>
    </row>
    <row r="111" spans="2:12">
      <c r="B111" s="101"/>
      <c r="C111" s="101" t="s">
        <v>248</v>
      </c>
      <c r="D111" s="119"/>
      <c r="E111" s="120"/>
      <c r="F111" s="138">
        <v>-341733</v>
      </c>
      <c r="G111" s="53"/>
      <c r="H111" s="138">
        <v>-726596</v>
      </c>
      <c r="I111" s="139"/>
      <c r="J111" s="53">
        <v>-292434</v>
      </c>
      <c r="K111" s="139"/>
      <c r="L111" s="138">
        <v>-726596</v>
      </c>
    </row>
    <row r="112" spans="2:12" hidden="1">
      <c r="B112" s="101"/>
      <c r="C112" s="121" t="s">
        <v>239</v>
      </c>
      <c r="D112" s="119"/>
      <c r="E112" s="120"/>
      <c r="F112" s="138"/>
      <c r="G112" s="53"/>
      <c r="H112" s="138"/>
      <c r="I112" s="139"/>
      <c r="J112" s="53"/>
      <c r="K112" s="139"/>
      <c r="L112" s="138"/>
    </row>
    <row r="113" spans="2:12" hidden="1">
      <c r="B113" s="101"/>
      <c r="C113" s="101" t="s">
        <v>249</v>
      </c>
      <c r="D113" s="119"/>
      <c r="E113" s="120"/>
      <c r="F113" s="138"/>
      <c r="G113" s="53"/>
      <c r="H113" s="138"/>
      <c r="I113" s="139"/>
      <c r="J113" s="53"/>
      <c r="K113" s="139"/>
      <c r="L113" s="138"/>
    </row>
    <row r="114" spans="2:12" hidden="1">
      <c r="B114" s="101"/>
      <c r="C114" s="121" t="s">
        <v>44</v>
      </c>
      <c r="D114" s="119"/>
      <c r="E114" s="120"/>
      <c r="F114" s="138"/>
      <c r="G114" s="53"/>
      <c r="H114" s="138"/>
      <c r="I114" s="139"/>
      <c r="J114" s="53"/>
      <c r="K114" s="139"/>
      <c r="L114" s="138"/>
    </row>
    <row r="115" spans="2:12" hidden="1">
      <c r="B115" s="101"/>
      <c r="C115" s="121" t="s">
        <v>250</v>
      </c>
      <c r="D115" s="119"/>
      <c r="E115" s="120"/>
      <c r="F115" s="138"/>
      <c r="G115" s="53"/>
      <c r="H115" s="138"/>
      <c r="I115" s="139"/>
      <c r="J115" s="53"/>
      <c r="K115" s="139"/>
      <c r="L115" s="138"/>
    </row>
    <row r="116" spans="2:12" hidden="1">
      <c r="B116" s="101"/>
      <c r="C116" s="101" t="s">
        <v>251</v>
      </c>
      <c r="D116" s="119"/>
      <c r="E116" s="120"/>
      <c r="F116" s="138"/>
      <c r="G116" s="53"/>
      <c r="H116" s="56"/>
      <c r="I116" s="139"/>
      <c r="J116" s="53"/>
      <c r="K116" s="139"/>
      <c r="L116" s="138"/>
    </row>
    <row r="117" spans="2:12">
      <c r="B117" s="101"/>
      <c r="C117" s="100" t="s">
        <v>252</v>
      </c>
      <c r="D117" s="119"/>
      <c r="E117" s="120"/>
      <c r="F117" s="138">
        <v>0</v>
      </c>
      <c r="G117" s="53"/>
      <c r="H117" s="53">
        <v>132843</v>
      </c>
      <c r="I117" s="139"/>
      <c r="J117" s="53">
        <v>0</v>
      </c>
      <c r="K117" s="139"/>
      <c r="L117" s="138">
        <v>0</v>
      </c>
    </row>
    <row r="118" spans="2:12" hidden="1">
      <c r="B118" s="101"/>
      <c r="C118" s="100" t="s">
        <v>231</v>
      </c>
      <c r="D118" s="119"/>
      <c r="E118" s="120"/>
      <c r="F118" s="138"/>
      <c r="G118" s="53"/>
      <c r="H118" s="53"/>
      <c r="I118" s="139"/>
      <c r="J118" s="53"/>
      <c r="K118" s="139"/>
      <c r="L118" s="138"/>
    </row>
    <row r="119" spans="2:12" hidden="1">
      <c r="B119" s="101"/>
      <c r="C119" s="100" t="s">
        <v>253</v>
      </c>
      <c r="D119" s="119"/>
      <c r="E119" s="120"/>
      <c r="F119" s="138"/>
      <c r="G119" s="53"/>
      <c r="H119" s="53"/>
      <c r="I119" s="139"/>
      <c r="J119" s="53"/>
      <c r="K119" s="139"/>
      <c r="L119" s="138"/>
    </row>
    <row r="120" spans="2:12">
      <c r="B120" s="101"/>
      <c r="C120" s="100" t="s">
        <v>254</v>
      </c>
      <c r="D120" s="119"/>
      <c r="E120" s="120"/>
      <c r="F120" s="138">
        <v>-197</v>
      </c>
      <c r="G120" s="53"/>
      <c r="H120" s="53">
        <v>-1310</v>
      </c>
      <c r="I120" s="139"/>
      <c r="J120" s="53">
        <v>-156</v>
      </c>
      <c r="K120" s="139"/>
      <c r="L120" s="138">
        <v>-245</v>
      </c>
    </row>
    <row r="121" spans="2:12" hidden="1">
      <c r="B121" s="101"/>
      <c r="C121" s="100" t="s">
        <v>255</v>
      </c>
      <c r="D121" s="119"/>
      <c r="E121" s="120"/>
      <c r="F121" s="138"/>
      <c r="G121" s="53"/>
      <c r="H121" s="53"/>
      <c r="I121" s="139"/>
      <c r="J121" s="53"/>
      <c r="K121" s="139"/>
      <c r="L121" s="53"/>
    </row>
    <row r="122" spans="2:12" hidden="1">
      <c r="B122" s="101"/>
      <c r="C122" s="100" t="s">
        <v>256</v>
      </c>
      <c r="D122" s="119"/>
      <c r="E122" s="120"/>
      <c r="F122" s="138"/>
      <c r="G122" s="53"/>
      <c r="H122" s="53"/>
      <c r="I122" s="139"/>
      <c r="J122" s="53"/>
      <c r="K122" s="139"/>
      <c r="L122" s="53"/>
    </row>
    <row r="123" spans="2:12">
      <c r="B123" s="101"/>
      <c r="C123" s="101" t="s">
        <v>257</v>
      </c>
      <c r="D123" s="119"/>
      <c r="E123" s="120"/>
      <c r="F123" s="138">
        <v>203520</v>
      </c>
      <c r="G123" s="53"/>
      <c r="H123" s="53">
        <v>8134</v>
      </c>
      <c r="I123" s="139"/>
      <c r="J123" s="53">
        <v>83665</v>
      </c>
      <c r="K123" s="139"/>
      <c r="L123" s="53">
        <v>1870</v>
      </c>
    </row>
    <row r="124" spans="2:12" hidden="1">
      <c r="B124" s="101"/>
      <c r="C124" s="140" t="s">
        <v>258</v>
      </c>
      <c r="D124" s="119"/>
      <c r="E124" s="120"/>
      <c r="F124" s="138">
        <v>0</v>
      </c>
      <c r="G124" s="53"/>
      <c r="H124" s="53">
        <v>0</v>
      </c>
      <c r="I124" s="139"/>
      <c r="J124" s="53">
        <v>0</v>
      </c>
      <c r="K124" s="139"/>
      <c r="L124" s="53">
        <v>0</v>
      </c>
    </row>
    <row r="125" spans="2:12" hidden="1">
      <c r="B125" s="101"/>
      <c r="C125" s="100" t="s">
        <v>259</v>
      </c>
      <c r="D125" s="119"/>
      <c r="E125" s="120"/>
      <c r="F125" s="138">
        <v>0</v>
      </c>
      <c r="G125" s="53"/>
      <c r="H125" s="53"/>
      <c r="I125" s="139"/>
      <c r="J125" s="53">
        <v>0</v>
      </c>
      <c r="K125" s="139"/>
      <c r="L125" s="53"/>
    </row>
    <row r="126" spans="2:12" hidden="1">
      <c r="B126" s="101"/>
      <c r="C126" s="100" t="s">
        <v>260</v>
      </c>
      <c r="D126" s="119"/>
      <c r="E126" s="120"/>
      <c r="F126" s="138">
        <v>0</v>
      </c>
      <c r="G126" s="53"/>
      <c r="H126" s="53"/>
      <c r="I126" s="139"/>
      <c r="J126" s="53"/>
      <c r="K126" s="139"/>
      <c r="L126" s="53"/>
    </row>
    <row r="127" spans="2:12" hidden="1">
      <c r="B127" s="101"/>
      <c r="C127" s="100" t="s">
        <v>261</v>
      </c>
      <c r="D127" s="119"/>
      <c r="E127" s="120"/>
      <c r="F127" s="138">
        <v>0</v>
      </c>
      <c r="G127" s="53"/>
      <c r="H127" s="53"/>
      <c r="I127" s="139"/>
      <c r="J127" s="53">
        <v>0</v>
      </c>
      <c r="K127" s="139"/>
      <c r="L127" s="53"/>
    </row>
    <row r="128" spans="2:12">
      <c r="B128" s="101"/>
      <c r="C128" s="100" t="s">
        <v>46</v>
      </c>
      <c r="D128" s="119"/>
      <c r="E128" s="120"/>
      <c r="F128" s="138">
        <v>0</v>
      </c>
      <c r="G128" s="53"/>
      <c r="H128" s="53">
        <v>-2200</v>
      </c>
      <c r="I128" s="139"/>
      <c r="J128" s="53">
        <v>0</v>
      </c>
      <c r="K128" s="139"/>
      <c r="L128" s="53">
        <v>0</v>
      </c>
    </row>
    <row r="129" spans="2:12">
      <c r="B129" s="101"/>
      <c r="C129" s="100" t="s">
        <v>203</v>
      </c>
      <c r="D129" s="119"/>
      <c r="E129" s="120"/>
      <c r="F129" s="138">
        <v>0</v>
      </c>
      <c r="G129" s="53"/>
      <c r="H129" s="53">
        <v>3705</v>
      </c>
      <c r="I129" s="139"/>
      <c r="J129" s="53">
        <v>0</v>
      </c>
      <c r="K129" s="139"/>
      <c r="L129" s="53">
        <v>3705</v>
      </c>
    </row>
    <row r="130" spans="2:12" ht="20.399999999999999">
      <c r="B130" s="111" t="s">
        <v>262</v>
      </c>
      <c r="C130" s="101"/>
      <c r="D130" s="136"/>
      <c r="E130" s="120"/>
      <c r="F130" s="46">
        <f>SUM(F81:F129)</f>
        <v>234571</v>
      </c>
      <c r="G130" s="47"/>
      <c r="H130" s="48">
        <f>SUM(H81:H129)</f>
        <v>-738283</v>
      </c>
      <c r="I130" s="120"/>
      <c r="J130" s="48">
        <f>SUM(J81:J129)</f>
        <v>182527</v>
      </c>
      <c r="K130" s="47"/>
      <c r="L130" s="48">
        <f>SUM(L81:L129)</f>
        <v>-1097258</v>
      </c>
    </row>
    <row r="131" spans="2:12" ht="20.399999999999999">
      <c r="B131" s="111" t="s">
        <v>263</v>
      </c>
      <c r="C131" s="111"/>
      <c r="E131" s="102"/>
      <c r="F131" s="115"/>
      <c r="G131" s="115"/>
      <c r="H131" s="115"/>
      <c r="I131" s="102"/>
      <c r="J131" s="141"/>
      <c r="K131" s="102"/>
      <c r="L131" s="115"/>
    </row>
    <row r="132" spans="2:12" ht="20.399999999999999">
      <c r="B132" s="111"/>
      <c r="C132" s="100" t="s">
        <v>327</v>
      </c>
      <c r="E132" s="102"/>
      <c r="F132" s="115">
        <v>72228</v>
      </c>
      <c r="G132" s="115"/>
      <c r="H132" s="115">
        <v>0</v>
      </c>
      <c r="I132" s="102"/>
      <c r="J132" s="115">
        <v>0</v>
      </c>
      <c r="K132" s="102"/>
      <c r="L132" s="115">
        <v>0</v>
      </c>
    </row>
    <row r="133" spans="2:12" ht="20.399999999999999">
      <c r="B133" s="111"/>
      <c r="C133" s="100" t="s">
        <v>328</v>
      </c>
      <c r="E133" s="102"/>
      <c r="F133" s="115">
        <v>-47728</v>
      </c>
      <c r="G133" s="115"/>
      <c r="H133" s="115">
        <v>0</v>
      </c>
      <c r="I133" s="102"/>
      <c r="J133" s="115">
        <v>0</v>
      </c>
      <c r="K133" s="102"/>
      <c r="L133" s="115">
        <v>0</v>
      </c>
    </row>
    <row r="134" spans="2:12">
      <c r="B134" s="101"/>
      <c r="C134" s="100" t="s">
        <v>264</v>
      </c>
      <c r="E134" s="120"/>
      <c r="F134" s="3">
        <v>-38668</v>
      </c>
      <c r="G134" s="14"/>
      <c r="H134" s="115">
        <v>-40459</v>
      </c>
      <c r="I134" s="120"/>
      <c r="J134" s="110">
        <v>-13300</v>
      </c>
      <c r="K134" s="110"/>
      <c r="L134" s="110">
        <v>-18428</v>
      </c>
    </row>
    <row r="135" spans="2:12">
      <c r="B135" s="101"/>
      <c r="C135" s="100" t="s">
        <v>265</v>
      </c>
      <c r="E135" s="102"/>
      <c r="F135" s="3">
        <v>-28566</v>
      </c>
      <c r="G135" s="14"/>
      <c r="H135" s="115">
        <v>-23134</v>
      </c>
      <c r="I135" s="102"/>
      <c r="J135" s="110">
        <v>-27187</v>
      </c>
      <c r="K135" s="110"/>
      <c r="L135" s="110">
        <v>-12403</v>
      </c>
    </row>
    <row r="136" spans="2:12" hidden="1">
      <c r="B136" s="101"/>
      <c r="C136" s="101" t="s">
        <v>266</v>
      </c>
      <c r="D136" s="119"/>
      <c r="E136" s="120"/>
      <c r="F136" s="3"/>
      <c r="G136" s="14"/>
      <c r="H136" s="14"/>
      <c r="I136" s="120"/>
      <c r="J136" s="110"/>
      <c r="K136" s="110"/>
      <c r="L136" s="110"/>
    </row>
    <row r="137" spans="2:12" ht="20.85" customHeight="1">
      <c r="B137" s="101"/>
      <c r="C137" s="100" t="s">
        <v>267</v>
      </c>
      <c r="E137" s="102"/>
      <c r="F137" s="115">
        <v>2</v>
      </c>
      <c r="G137" s="14"/>
      <c r="H137" s="110">
        <v>1208233</v>
      </c>
      <c r="I137" s="102"/>
      <c r="J137" s="110">
        <v>2</v>
      </c>
      <c r="K137" s="110"/>
      <c r="L137" s="110">
        <v>1208233</v>
      </c>
    </row>
    <row r="138" spans="2:12" ht="20.85" customHeight="1">
      <c r="B138" s="101"/>
      <c r="C138" s="100" t="s">
        <v>268</v>
      </c>
      <c r="E138" s="102"/>
      <c r="F138" s="110">
        <v>100000</v>
      </c>
      <c r="G138" s="14"/>
      <c r="H138" s="110">
        <v>50000</v>
      </c>
      <c r="I138" s="102"/>
      <c r="J138" s="110">
        <v>100000</v>
      </c>
      <c r="K138" s="110"/>
      <c r="L138" s="110">
        <v>50000</v>
      </c>
    </row>
    <row r="139" spans="2:12" ht="20.85" customHeight="1">
      <c r="B139" s="101"/>
      <c r="C139" s="100" t="s">
        <v>335</v>
      </c>
      <c r="E139" s="102"/>
      <c r="F139" s="110">
        <v>-100000</v>
      </c>
      <c r="G139" s="14"/>
      <c r="H139" s="110">
        <v>0</v>
      </c>
      <c r="I139" s="102"/>
      <c r="J139" s="110">
        <v>-100000</v>
      </c>
      <c r="K139" s="110"/>
      <c r="L139" s="110">
        <v>0</v>
      </c>
    </row>
    <row r="140" spans="2:12" ht="20.85" customHeight="1">
      <c r="B140" s="101"/>
      <c r="C140" s="100" t="s">
        <v>269</v>
      </c>
      <c r="E140" s="102"/>
      <c r="F140" s="115">
        <v>-1279</v>
      </c>
      <c r="G140" s="14"/>
      <c r="H140" s="110">
        <v>-1029</v>
      </c>
      <c r="I140" s="102"/>
      <c r="J140" s="110">
        <v>-1279</v>
      </c>
      <c r="K140" s="110"/>
      <c r="L140" s="110">
        <v>-1029</v>
      </c>
    </row>
    <row r="141" spans="2:12" ht="20.85" customHeight="1">
      <c r="B141" s="101"/>
      <c r="C141" s="100" t="s">
        <v>270</v>
      </c>
      <c r="E141" s="102"/>
      <c r="F141" s="110">
        <v>0</v>
      </c>
      <c r="G141" s="14"/>
      <c r="H141" s="110">
        <v>92100</v>
      </c>
      <c r="I141" s="102"/>
      <c r="J141" s="110">
        <v>0</v>
      </c>
      <c r="K141" s="110"/>
      <c r="L141" s="110">
        <v>92100</v>
      </c>
    </row>
    <row r="142" spans="2:12" ht="20.85" customHeight="1">
      <c r="B142" s="101"/>
      <c r="C142" s="100" t="s">
        <v>271</v>
      </c>
      <c r="E142" s="102"/>
      <c r="F142" s="115">
        <v>-65</v>
      </c>
      <c r="G142" s="14"/>
      <c r="H142" s="110">
        <v>-3086</v>
      </c>
      <c r="I142" s="102"/>
      <c r="J142" s="115">
        <v>-65</v>
      </c>
      <c r="K142" s="110"/>
      <c r="L142" s="110">
        <v>-3086</v>
      </c>
    </row>
    <row r="143" spans="2:12" hidden="1">
      <c r="B143" s="101"/>
      <c r="C143" s="100" t="s">
        <v>272</v>
      </c>
      <c r="E143" s="102"/>
      <c r="F143" s="3">
        <v>0</v>
      </c>
      <c r="G143" s="14"/>
      <c r="H143" s="110">
        <v>0</v>
      </c>
      <c r="I143" s="102"/>
      <c r="J143" s="110">
        <v>0</v>
      </c>
      <c r="K143" s="110"/>
      <c r="L143" s="110">
        <v>0</v>
      </c>
    </row>
    <row r="144" spans="2:12">
      <c r="B144" s="101"/>
      <c r="C144" s="100" t="s">
        <v>273</v>
      </c>
      <c r="E144" s="102"/>
      <c r="F144" s="3">
        <v>-169117</v>
      </c>
      <c r="G144" s="14"/>
      <c r="H144" s="110">
        <v>-74214</v>
      </c>
      <c r="I144" s="102"/>
      <c r="J144" s="110">
        <v>0</v>
      </c>
      <c r="K144" s="110"/>
      <c r="L144" s="110">
        <v>0</v>
      </c>
    </row>
    <row r="145" spans="2:12">
      <c r="B145" s="101"/>
      <c r="C145" s="100" t="s">
        <v>357</v>
      </c>
      <c r="E145" s="102"/>
      <c r="F145" s="3">
        <v>0</v>
      </c>
      <c r="G145" s="14"/>
      <c r="H145" s="110">
        <v>74325</v>
      </c>
      <c r="I145" s="102"/>
      <c r="J145" s="110">
        <v>0</v>
      </c>
      <c r="K145" s="110"/>
      <c r="L145" s="110">
        <v>0</v>
      </c>
    </row>
    <row r="146" spans="2:12">
      <c r="B146" s="101"/>
      <c r="C146" s="100" t="s">
        <v>289</v>
      </c>
      <c r="E146" s="102"/>
      <c r="F146" s="3">
        <v>0</v>
      </c>
      <c r="G146" s="14"/>
      <c r="H146" s="110">
        <v>-319846</v>
      </c>
      <c r="I146" s="102"/>
      <c r="J146" s="110">
        <v>0</v>
      </c>
      <c r="K146" s="110"/>
      <c r="L146" s="110">
        <v>0</v>
      </c>
    </row>
    <row r="147" spans="2:12">
      <c r="B147" s="101"/>
      <c r="C147" s="142" t="s">
        <v>358</v>
      </c>
      <c r="E147" s="102"/>
      <c r="F147" s="3">
        <v>49329</v>
      </c>
      <c r="G147" s="14"/>
      <c r="H147" s="110">
        <v>-2286</v>
      </c>
      <c r="I147" s="102"/>
      <c r="J147" s="110">
        <v>0</v>
      </c>
      <c r="K147" s="110"/>
      <c r="L147" s="110">
        <v>0</v>
      </c>
    </row>
    <row r="148" spans="2:12">
      <c r="B148" s="101"/>
      <c r="C148" s="142" t="s">
        <v>329</v>
      </c>
      <c r="E148" s="102"/>
      <c r="F148" s="3">
        <v>-41049</v>
      </c>
      <c r="G148" s="14"/>
      <c r="H148" s="110">
        <v>0</v>
      </c>
      <c r="I148" s="102"/>
      <c r="J148" s="110">
        <v>0</v>
      </c>
      <c r="K148" s="110"/>
      <c r="L148" s="110">
        <v>0</v>
      </c>
    </row>
    <row r="149" spans="2:12">
      <c r="B149" s="101"/>
      <c r="C149" s="142" t="s">
        <v>359</v>
      </c>
      <c r="E149" s="102"/>
      <c r="F149" s="3">
        <v>7895</v>
      </c>
      <c r="G149" s="14"/>
      <c r="H149" s="110">
        <v>0</v>
      </c>
      <c r="I149" s="102"/>
      <c r="J149" s="110">
        <v>0</v>
      </c>
      <c r="K149" s="110"/>
      <c r="L149" s="110">
        <v>0</v>
      </c>
    </row>
    <row r="150" spans="2:12" ht="20.399999999999999">
      <c r="B150" s="111" t="s">
        <v>274</v>
      </c>
      <c r="C150" s="111"/>
      <c r="E150" s="102"/>
      <c r="F150" s="46">
        <f>SUM(F132:F149)</f>
        <v>-197018</v>
      </c>
      <c r="G150" s="47"/>
      <c r="H150" s="48">
        <f>SUM(H132:H149)</f>
        <v>960604</v>
      </c>
      <c r="I150" s="102"/>
      <c r="J150" s="48">
        <f>SUM(J132:J149)</f>
        <v>-41829</v>
      </c>
      <c r="K150" s="48"/>
      <c r="L150" s="48">
        <f>SUM(L132:L149)</f>
        <v>1315387</v>
      </c>
    </row>
    <row r="151" spans="2:12" ht="20.399999999999999">
      <c r="B151" s="111" t="s">
        <v>275</v>
      </c>
      <c r="C151" s="111"/>
      <c r="E151" s="110"/>
      <c r="F151" s="57">
        <f>F64+F130+F150</f>
        <v>45827</v>
      </c>
      <c r="G151" s="47">
        <f>G64+G130+G150</f>
        <v>0</v>
      </c>
      <c r="H151" s="47">
        <f>H64+H130+H150</f>
        <v>101083</v>
      </c>
      <c r="I151" s="47">
        <f>I64+I130+I150</f>
        <v>0</v>
      </c>
      <c r="J151" s="47">
        <f>J64+J130+J150</f>
        <v>45774</v>
      </c>
      <c r="K151" s="47"/>
      <c r="L151" s="47">
        <f>L64+L130+L150</f>
        <v>105103</v>
      </c>
    </row>
    <row r="152" spans="2:12">
      <c r="B152" s="100" t="s">
        <v>276</v>
      </c>
      <c r="D152" s="136"/>
      <c r="E152" s="102"/>
      <c r="F152" s="3">
        <f>BS!F12</f>
        <v>7930</v>
      </c>
      <c r="G152" s="14"/>
      <c r="H152" s="14">
        <v>6541</v>
      </c>
      <c r="I152" s="102"/>
      <c r="J152" s="14">
        <f>BS!L12</f>
        <v>3225</v>
      </c>
      <c r="K152" s="102"/>
      <c r="L152" s="110">
        <v>2155</v>
      </c>
    </row>
    <row r="153" spans="2:12" ht="20.399999999999999">
      <c r="B153" s="100" t="s">
        <v>277</v>
      </c>
      <c r="C153" s="111"/>
      <c r="E153" s="110"/>
      <c r="F153" s="3">
        <v>-105</v>
      </c>
      <c r="G153" s="47"/>
      <c r="H153" s="14">
        <v>16029</v>
      </c>
      <c r="I153" s="110"/>
      <c r="J153" s="14">
        <v>0</v>
      </c>
      <c r="K153" s="14"/>
      <c r="L153" s="14">
        <v>0</v>
      </c>
    </row>
    <row r="154" spans="2:12" hidden="1">
      <c r="B154" s="100" t="s">
        <v>278</v>
      </c>
      <c r="D154" s="136"/>
      <c r="E154" s="102"/>
      <c r="F154" s="3">
        <v>0</v>
      </c>
      <c r="G154" s="14"/>
      <c r="H154" s="14"/>
      <c r="I154" s="102"/>
      <c r="J154" s="14"/>
      <c r="K154" s="102"/>
      <c r="L154" s="14"/>
    </row>
    <row r="155" spans="2:12">
      <c r="B155" s="100" t="s">
        <v>279</v>
      </c>
      <c r="D155" s="136"/>
      <c r="E155" s="102"/>
      <c r="F155" s="3">
        <v>10</v>
      </c>
      <c r="G155" s="14"/>
      <c r="H155" s="14">
        <v>9</v>
      </c>
      <c r="I155" s="102"/>
      <c r="J155" s="14">
        <v>0</v>
      </c>
      <c r="K155" s="102"/>
      <c r="L155" s="14">
        <v>19</v>
      </c>
    </row>
    <row r="156" spans="2:12" ht="21" thickBot="1">
      <c r="B156" s="111" t="s">
        <v>280</v>
      </c>
      <c r="C156" s="111"/>
      <c r="D156" s="136"/>
      <c r="E156" s="102"/>
      <c r="F156" s="143">
        <f>SUM(F151:F155)</f>
        <v>53662</v>
      </c>
      <c r="G156" s="47"/>
      <c r="H156" s="143">
        <f>SUM(H151:H155)</f>
        <v>123662</v>
      </c>
      <c r="I156" s="102"/>
      <c r="J156" s="144">
        <f>SUM(J151:J155)</f>
        <v>48999</v>
      </c>
      <c r="K156" s="145"/>
      <c r="L156" s="143">
        <f>SUM(L151:L155)</f>
        <v>107277</v>
      </c>
    </row>
    <row r="157" spans="2:12" ht="20.399999999999999" thickTop="1"/>
    <row r="159" spans="2:12">
      <c r="B159" s="202" t="s">
        <v>59</v>
      </c>
      <c r="C159" s="202"/>
      <c r="D159" s="202"/>
      <c r="E159" s="202"/>
      <c r="F159" s="202"/>
      <c r="G159" s="202"/>
      <c r="H159" s="202"/>
      <c r="I159" s="202"/>
      <c r="J159" s="202"/>
      <c r="K159" s="202"/>
      <c r="L159" s="202"/>
    </row>
    <row r="160" spans="2:12">
      <c r="B160" s="202" t="s">
        <v>164</v>
      </c>
      <c r="C160" s="202"/>
      <c r="D160" s="202"/>
      <c r="E160" s="202"/>
      <c r="F160" s="202"/>
      <c r="G160" s="202"/>
      <c r="H160" s="202"/>
      <c r="I160" s="202"/>
      <c r="J160" s="202"/>
      <c r="K160" s="202"/>
      <c r="L160" s="202"/>
    </row>
    <row r="161" spans="2:12">
      <c r="B161" s="217" t="s">
        <v>332</v>
      </c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</row>
    <row r="162" spans="2:12" ht="20.399999999999999">
      <c r="C162" s="111"/>
      <c r="J162" s="216" t="s">
        <v>103</v>
      </c>
      <c r="K162" s="216"/>
      <c r="L162" s="216"/>
    </row>
    <row r="163" spans="2:12" ht="20.399999999999999">
      <c r="B163" s="211" t="s">
        <v>0</v>
      </c>
      <c r="C163" s="211"/>
      <c r="D163" s="211"/>
      <c r="E163" s="211"/>
      <c r="F163" s="211"/>
      <c r="G163" s="211"/>
      <c r="H163" s="211"/>
      <c r="I163" s="211"/>
      <c r="J163" s="211"/>
      <c r="K163" s="211"/>
      <c r="L163" s="211"/>
    </row>
    <row r="164" spans="2:12" ht="20.399999999999999">
      <c r="B164" s="212" t="s">
        <v>224</v>
      </c>
      <c r="C164" s="212"/>
      <c r="D164" s="212"/>
      <c r="E164" s="212"/>
      <c r="F164" s="212"/>
      <c r="G164" s="212"/>
      <c r="H164" s="212"/>
      <c r="I164" s="212"/>
      <c r="J164" s="212"/>
      <c r="K164" s="212"/>
      <c r="L164" s="212"/>
    </row>
    <row r="165" spans="2:12" ht="20.399999999999999">
      <c r="B165" s="211" t="s">
        <v>339</v>
      </c>
      <c r="C165" s="211"/>
      <c r="D165" s="211"/>
      <c r="E165" s="211"/>
      <c r="F165" s="211"/>
      <c r="G165" s="211"/>
      <c r="H165" s="211"/>
      <c r="I165" s="211"/>
      <c r="J165" s="211"/>
      <c r="K165" s="211"/>
      <c r="L165" s="211"/>
    </row>
    <row r="166" spans="2:12" ht="20.399999999999999">
      <c r="B166" s="104"/>
      <c r="C166" s="104"/>
      <c r="D166" s="104"/>
      <c r="E166" s="104"/>
      <c r="F166" s="105"/>
      <c r="G166" s="104"/>
      <c r="H166" s="104"/>
      <c r="I166" s="104"/>
      <c r="J166" s="104"/>
      <c r="K166" s="104"/>
      <c r="L166" s="104"/>
    </row>
    <row r="167" spans="2:12" ht="20.399999999999999">
      <c r="B167" s="106"/>
      <c r="C167" s="106"/>
      <c r="F167" s="213" t="s">
        <v>2</v>
      </c>
      <c r="G167" s="213"/>
      <c r="H167" s="213"/>
      <c r="I167" s="213"/>
      <c r="J167" s="213"/>
      <c r="K167" s="213"/>
      <c r="L167" s="213"/>
    </row>
    <row r="168" spans="2:12" ht="20.399999999999999">
      <c r="B168" s="106"/>
      <c r="C168" s="106"/>
      <c r="F168" s="214" t="s">
        <v>3</v>
      </c>
      <c r="G168" s="214"/>
      <c r="H168" s="214"/>
      <c r="J168" s="213" t="s">
        <v>4</v>
      </c>
      <c r="K168" s="213"/>
      <c r="L168" s="213"/>
    </row>
    <row r="169" spans="2:12" ht="20.399999999999999">
      <c r="B169" s="106"/>
      <c r="C169" s="106"/>
      <c r="F169" s="213" t="s">
        <v>350</v>
      </c>
      <c r="G169" s="213"/>
      <c r="H169" s="213"/>
      <c r="I169" s="213"/>
      <c r="J169" s="213"/>
      <c r="K169" s="213"/>
      <c r="L169" s="213"/>
    </row>
    <row r="170" spans="2:12" ht="20.399999999999999">
      <c r="B170" s="106"/>
      <c r="C170" s="106"/>
      <c r="D170" s="107"/>
      <c r="F170" s="134">
        <v>2567</v>
      </c>
      <c r="G170" s="109"/>
      <c r="H170" s="108">
        <v>2566</v>
      </c>
      <c r="I170" s="110"/>
      <c r="J170" s="134">
        <v>2567</v>
      </c>
      <c r="K170" s="135"/>
      <c r="L170" s="134">
        <v>2566</v>
      </c>
    </row>
    <row r="171" spans="2:12" ht="20.399999999999999">
      <c r="B171" s="111" t="s">
        <v>281</v>
      </c>
      <c r="C171" s="101"/>
      <c r="D171" s="146"/>
      <c r="E171" s="146"/>
      <c r="F171" s="147"/>
      <c r="G171" s="146"/>
      <c r="H171" s="146"/>
      <c r="I171" s="146"/>
      <c r="J171" s="146"/>
      <c r="K171" s="146"/>
      <c r="L171" s="49"/>
    </row>
    <row r="172" spans="2:12">
      <c r="B172" s="140" t="s">
        <v>290</v>
      </c>
      <c r="C172" s="140"/>
      <c r="F172" s="102">
        <v>0</v>
      </c>
      <c r="H172" s="148">
        <v>-15867</v>
      </c>
      <c r="I172" s="110"/>
      <c r="J172" s="110">
        <v>0</v>
      </c>
      <c r="K172" s="110"/>
      <c r="L172" s="148">
        <v>-1206</v>
      </c>
    </row>
    <row r="173" spans="2:12">
      <c r="B173" s="140" t="s">
        <v>291</v>
      </c>
      <c r="C173" s="140"/>
      <c r="F173" s="102">
        <v>0</v>
      </c>
      <c r="H173" s="50">
        <v>15867</v>
      </c>
      <c r="I173" s="110"/>
      <c r="J173" s="110">
        <v>0</v>
      </c>
      <c r="K173" s="110"/>
      <c r="L173" s="50">
        <v>1206</v>
      </c>
    </row>
    <row r="174" spans="2:12">
      <c r="B174" s="140" t="s">
        <v>360</v>
      </c>
      <c r="C174" s="140"/>
      <c r="F174" s="2">
        <v>0</v>
      </c>
      <c r="H174" s="101">
        <v>412</v>
      </c>
      <c r="I174" s="110"/>
      <c r="J174" s="110">
        <v>0</v>
      </c>
      <c r="K174" s="110"/>
      <c r="L174" s="50">
        <v>412</v>
      </c>
    </row>
    <row r="175" spans="2:12">
      <c r="B175" s="140" t="s">
        <v>361</v>
      </c>
      <c r="C175" s="140"/>
      <c r="F175" s="2">
        <v>0</v>
      </c>
      <c r="H175" s="50">
        <v>-412</v>
      </c>
      <c r="I175" s="110"/>
      <c r="J175" s="110">
        <v>0</v>
      </c>
      <c r="K175" s="110"/>
      <c r="L175" s="50">
        <v>-412</v>
      </c>
    </row>
    <row r="176" spans="2:12">
      <c r="B176" s="140" t="s">
        <v>362</v>
      </c>
      <c r="C176" s="140"/>
      <c r="F176" s="2">
        <v>0</v>
      </c>
      <c r="H176" s="50">
        <v>315000</v>
      </c>
      <c r="I176" s="110"/>
      <c r="J176" s="9">
        <v>0</v>
      </c>
      <c r="K176" s="110"/>
      <c r="L176" s="50">
        <v>315000</v>
      </c>
    </row>
    <row r="177" spans="2:12">
      <c r="B177" s="140" t="s">
        <v>292</v>
      </c>
      <c r="C177" s="140"/>
      <c r="F177" s="2">
        <v>0</v>
      </c>
      <c r="H177" s="148">
        <v>-315000</v>
      </c>
      <c r="I177" s="110"/>
      <c r="J177" s="9">
        <v>0</v>
      </c>
      <c r="K177" s="110"/>
      <c r="L177" s="50">
        <v>-315000</v>
      </c>
    </row>
    <row r="178" spans="2:12">
      <c r="B178" s="142" t="s">
        <v>17</v>
      </c>
      <c r="C178" s="142"/>
      <c r="F178" s="2">
        <v>0</v>
      </c>
      <c r="H178" s="50">
        <v>-79957</v>
      </c>
      <c r="I178" s="110"/>
      <c r="J178" s="9">
        <v>0</v>
      </c>
      <c r="K178" s="110"/>
      <c r="L178" s="50">
        <v>-79957</v>
      </c>
    </row>
    <row r="179" spans="2:12">
      <c r="B179" s="142" t="s">
        <v>293</v>
      </c>
      <c r="C179" s="142"/>
      <c r="F179" s="2">
        <v>0</v>
      </c>
      <c r="H179" s="50">
        <v>79957</v>
      </c>
      <c r="I179" s="110"/>
      <c r="J179" s="9">
        <v>0</v>
      </c>
      <c r="K179" s="110"/>
      <c r="L179" s="50">
        <v>79957</v>
      </c>
    </row>
    <row r="180" spans="2:12">
      <c r="B180" s="142" t="s">
        <v>363</v>
      </c>
      <c r="C180" s="142"/>
      <c r="F180" s="2">
        <v>0</v>
      </c>
      <c r="H180" s="50">
        <v>-1859069</v>
      </c>
      <c r="I180" s="110"/>
      <c r="J180" s="110">
        <v>0</v>
      </c>
      <c r="K180" s="110"/>
      <c r="L180" s="50">
        <v>-1859069</v>
      </c>
    </row>
    <row r="181" spans="2:12">
      <c r="B181" s="142" t="s">
        <v>364</v>
      </c>
      <c r="C181" s="142"/>
      <c r="F181" s="2">
        <v>0</v>
      </c>
      <c r="H181" s="50">
        <v>1859069</v>
      </c>
      <c r="I181" s="110"/>
      <c r="J181" s="110">
        <v>0</v>
      </c>
      <c r="K181" s="110"/>
      <c r="L181" s="50">
        <v>1859069</v>
      </c>
    </row>
    <row r="182" spans="2:12">
      <c r="B182" s="142" t="s">
        <v>365</v>
      </c>
      <c r="C182" s="142"/>
      <c r="F182" s="2">
        <v>0</v>
      </c>
      <c r="H182" s="110">
        <v>14820</v>
      </c>
      <c r="I182" s="110"/>
      <c r="J182" s="110">
        <v>0</v>
      </c>
      <c r="K182" s="110"/>
      <c r="L182" s="110">
        <v>14820</v>
      </c>
    </row>
    <row r="183" spans="2:12">
      <c r="B183" s="142" t="s">
        <v>366</v>
      </c>
      <c r="C183" s="142"/>
      <c r="F183" s="2">
        <v>0</v>
      </c>
      <c r="H183" s="110">
        <v>-14820</v>
      </c>
      <c r="I183" s="110"/>
      <c r="J183" s="110">
        <v>0</v>
      </c>
      <c r="K183" s="110"/>
      <c r="L183" s="110">
        <v>-14820</v>
      </c>
    </row>
    <row r="184" spans="2:12">
      <c r="B184" s="142" t="s">
        <v>367</v>
      </c>
      <c r="C184" s="142"/>
      <c r="F184" s="2">
        <v>-4890.6000000000004</v>
      </c>
      <c r="H184" s="9">
        <v>0</v>
      </c>
      <c r="I184" s="110"/>
      <c r="J184" s="110">
        <v>-4890.6000000000004</v>
      </c>
      <c r="K184" s="110"/>
      <c r="L184" s="9">
        <v>0</v>
      </c>
    </row>
    <row r="185" spans="2:12">
      <c r="B185" s="101" t="s">
        <v>293</v>
      </c>
      <c r="C185" s="101"/>
      <c r="F185" s="2">
        <v>4890.6000000000004</v>
      </c>
      <c r="H185" s="9">
        <v>0</v>
      </c>
      <c r="I185" s="110"/>
      <c r="J185" s="110">
        <v>4890.6000000000004</v>
      </c>
      <c r="K185" s="110"/>
      <c r="L185" s="9">
        <v>0</v>
      </c>
    </row>
    <row r="186" spans="2:12">
      <c r="B186" s="101" t="s">
        <v>330</v>
      </c>
      <c r="C186" s="101"/>
      <c r="F186" s="2">
        <v>-118042</v>
      </c>
      <c r="H186" s="9">
        <v>0</v>
      </c>
      <c r="I186" s="110"/>
      <c r="J186" s="110">
        <v>0</v>
      </c>
      <c r="K186" s="110"/>
      <c r="L186" s="9">
        <v>0</v>
      </c>
    </row>
    <row r="187" spans="2:12">
      <c r="B187" s="101" t="s">
        <v>331</v>
      </c>
      <c r="C187" s="101"/>
      <c r="F187" s="2">
        <v>118042</v>
      </c>
      <c r="H187" s="9">
        <v>0</v>
      </c>
      <c r="I187" s="110"/>
      <c r="J187" s="110">
        <v>0</v>
      </c>
      <c r="K187" s="110"/>
      <c r="L187" s="9">
        <v>0</v>
      </c>
    </row>
    <row r="188" spans="2:12">
      <c r="B188" s="101" t="s">
        <v>368</v>
      </c>
      <c r="C188" s="101"/>
      <c r="F188" s="2">
        <v>109924.77499999999</v>
      </c>
      <c r="H188" s="9">
        <v>0</v>
      </c>
      <c r="I188" s="110"/>
      <c r="J188" s="110">
        <v>109924.77499999999</v>
      </c>
      <c r="K188" s="110"/>
      <c r="L188" s="9">
        <v>0</v>
      </c>
    </row>
    <row r="189" spans="2:12">
      <c r="B189" s="101" t="s">
        <v>369</v>
      </c>
      <c r="C189" s="101"/>
      <c r="F189" s="2">
        <v>-109924.77499999999</v>
      </c>
      <c r="H189" s="9">
        <v>0</v>
      </c>
      <c r="I189" s="110"/>
      <c r="J189" s="110">
        <v>-109924.77499999999</v>
      </c>
      <c r="K189" s="110"/>
      <c r="L189" s="9">
        <v>0</v>
      </c>
    </row>
    <row r="190" spans="2:12">
      <c r="B190" s="101" t="s">
        <v>370</v>
      </c>
      <c r="C190" s="101"/>
      <c r="F190" s="2">
        <v>852.77883829127904</v>
      </c>
      <c r="H190" s="9">
        <v>0</v>
      </c>
      <c r="I190" s="110"/>
      <c r="J190" s="110">
        <v>852.77883829127904</v>
      </c>
      <c r="K190" s="110"/>
      <c r="L190" s="9">
        <v>0</v>
      </c>
    </row>
    <row r="191" spans="2:12">
      <c r="B191" s="101" t="s">
        <v>371</v>
      </c>
      <c r="C191" s="101"/>
      <c r="F191" s="2">
        <v>-852.77883829127904</v>
      </c>
      <c r="H191" s="9">
        <v>0</v>
      </c>
      <c r="I191" s="110"/>
      <c r="J191" s="110">
        <v>-852.77883829127904</v>
      </c>
      <c r="K191" s="110"/>
      <c r="L191" s="9">
        <v>0</v>
      </c>
    </row>
    <row r="192" spans="2:12">
      <c r="B192" s="101" t="s">
        <v>372</v>
      </c>
      <c r="C192" s="101"/>
      <c r="F192" s="2">
        <v>-274161.5</v>
      </c>
      <c r="H192" s="9">
        <v>0</v>
      </c>
      <c r="I192" s="110"/>
      <c r="J192" s="110">
        <v>0</v>
      </c>
      <c r="K192" s="110"/>
      <c r="L192" s="9">
        <v>0</v>
      </c>
    </row>
    <row r="193" spans="2:12">
      <c r="B193" s="101" t="s">
        <v>373</v>
      </c>
      <c r="C193" s="101"/>
      <c r="F193" s="2">
        <v>274161.5</v>
      </c>
      <c r="H193" s="9">
        <v>0</v>
      </c>
      <c r="I193" s="110"/>
      <c r="J193" s="110">
        <v>0</v>
      </c>
      <c r="K193" s="110"/>
      <c r="L193" s="9">
        <v>0</v>
      </c>
    </row>
    <row r="194" spans="2:12">
      <c r="B194" s="101"/>
      <c r="C194" s="101"/>
      <c r="F194" s="2"/>
      <c r="H194" s="110"/>
      <c r="I194" s="110"/>
      <c r="J194" s="110"/>
      <c r="K194" s="110"/>
      <c r="L194" s="110"/>
    </row>
    <row r="195" spans="2:12">
      <c r="B195" s="101"/>
      <c r="C195" s="101"/>
      <c r="F195" s="2"/>
      <c r="H195" s="110"/>
      <c r="I195" s="110"/>
      <c r="J195" s="110"/>
      <c r="K195" s="110"/>
      <c r="L195" s="110"/>
    </row>
    <row r="196" spans="2:12">
      <c r="B196" s="101"/>
      <c r="C196" s="101"/>
      <c r="F196" s="2"/>
      <c r="H196" s="110"/>
      <c r="I196" s="110"/>
      <c r="J196" s="110"/>
      <c r="K196" s="110"/>
      <c r="L196" s="110"/>
    </row>
    <row r="197" spans="2:12">
      <c r="B197" s="101"/>
      <c r="C197" s="101"/>
      <c r="F197" s="2"/>
      <c r="H197" s="110"/>
      <c r="I197" s="110"/>
      <c r="J197" s="110"/>
      <c r="K197" s="110"/>
      <c r="L197" s="110"/>
    </row>
    <row r="198" spans="2:12">
      <c r="B198" s="101"/>
      <c r="C198" s="101"/>
      <c r="F198" s="2"/>
      <c r="H198" s="110"/>
      <c r="I198" s="110"/>
      <c r="J198" s="110"/>
      <c r="K198" s="110"/>
      <c r="L198" s="110"/>
    </row>
    <row r="199" spans="2:12">
      <c r="B199" s="101"/>
      <c r="C199" s="101"/>
      <c r="F199" s="2"/>
      <c r="H199" s="110"/>
      <c r="I199" s="110"/>
      <c r="J199" s="110"/>
      <c r="K199" s="110"/>
      <c r="L199" s="110"/>
    </row>
    <row r="200" spans="2:12">
      <c r="B200" s="101"/>
      <c r="C200" s="101"/>
      <c r="F200" s="2"/>
      <c r="H200" s="110"/>
      <c r="I200" s="110"/>
      <c r="J200" s="110"/>
      <c r="K200" s="110"/>
      <c r="L200" s="110"/>
    </row>
    <row r="201" spans="2:12">
      <c r="B201" s="101"/>
      <c r="C201" s="101"/>
      <c r="F201" s="2"/>
      <c r="H201" s="110"/>
      <c r="I201" s="110"/>
      <c r="J201" s="110"/>
      <c r="K201" s="110"/>
      <c r="L201" s="110"/>
    </row>
    <row r="202" spans="2:12">
      <c r="B202" s="101"/>
      <c r="C202" s="101"/>
      <c r="F202" s="2"/>
      <c r="H202" s="110"/>
      <c r="I202" s="110"/>
      <c r="J202" s="110"/>
      <c r="K202" s="110"/>
      <c r="L202" s="110"/>
    </row>
    <row r="203" spans="2:12">
      <c r="B203" s="101"/>
      <c r="C203" s="101"/>
      <c r="F203" s="2"/>
      <c r="H203" s="110"/>
      <c r="I203" s="110"/>
      <c r="J203" s="110"/>
      <c r="K203" s="110"/>
      <c r="L203" s="110"/>
    </row>
    <row r="204" spans="2:12">
      <c r="B204" s="101"/>
      <c r="C204" s="101"/>
      <c r="F204" s="2"/>
      <c r="H204" s="110"/>
      <c r="I204" s="110"/>
      <c r="J204" s="110"/>
      <c r="K204" s="110"/>
      <c r="L204" s="110"/>
    </row>
    <row r="205" spans="2:12">
      <c r="B205" s="101"/>
      <c r="C205" s="101"/>
      <c r="F205" s="2"/>
      <c r="H205" s="110"/>
      <c r="I205" s="110"/>
      <c r="J205" s="110"/>
      <c r="K205" s="110"/>
      <c r="L205" s="110"/>
    </row>
    <row r="206" spans="2:12">
      <c r="B206" s="101"/>
      <c r="C206" s="101"/>
      <c r="F206" s="2"/>
      <c r="H206" s="110"/>
      <c r="I206" s="110"/>
      <c r="J206" s="110"/>
      <c r="K206" s="110"/>
      <c r="L206" s="110"/>
    </row>
    <row r="207" spans="2:12">
      <c r="B207" s="202" t="s">
        <v>59</v>
      </c>
      <c r="C207" s="202"/>
      <c r="D207" s="202"/>
      <c r="E207" s="202"/>
      <c r="F207" s="202"/>
      <c r="G207" s="202"/>
      <c r="H207" s="202"/>
      <c r="I207" s="202"/>
      <c r="J207" s="202"/>
      <c r="K207" s="202"/>
      <c r="L207" s="202"/>
    </row>
    <row r="208" spans="2:12">
      <c r="B208" s="202" t="s">
        <v>164</v>
      </c>
      <c r="C208" s="202"/>
      <c r="D208" s="202"/>
      <c r="E208" s="202"/>
      <c r="F208" s="202"/>
      <c r="G208" s="202"/>
      <c r="H208" s="202"/>
      <c r="I208" s="202"/>
      <c r="J208" s="202"/>
      <c r="K208" s="202"/>
      <c r="L208" s="202"/>
    </row>
    <row r="209" spans="2:12">
      <c r="B209" s="128"/>
      <c r="C209" s="71"/>
      <c r="D209" s="71"/>
      <c r="E209" s="71"/>
      <c r="F209" s="75"/>
      <c r="G209" s="71"/>
      <c r="H209" s="71"/>
      <c r="I209" s="71"/>
      <c r="J209" s="71"/>
      <c r="K209" s="71"/>
      <c r="L209" s="71"/>
    </row>
    <row r="210" spans="2:12" ht="20.55" customHeight="1">
      <c r="B210" s="217" t="s">
        <v>333</v>
      </c>
      <c r="C210" s="218"/>
      <c r="D210" s="218"/>
      <c r="E210" s="218"/>
      <c r="F210" s="218"/>
      <c r="G210" s="218"/>
      <c r="H210" s="218"/>
      <c r="I210" s="218"/>
      <c r="J210" s="218"/>
      <c r="K210" s="218"/>
      <c r="L210" s="218"/>
    </row>
    <row r="211" spans="2:12">
      <c r="C211" s="149" t="s">
        <v>283</v>
      </c>
      <c r="D211" s="128" t="s">
        <v>284</v>
      </c>
      <c r="F211" s="102">
        <f>F156-BS!D12</f>
        <v>0</v>
      </c>
      <c r="H211" s="102"/>
      <c r="J211" s="150">
        <f>J156-BS!J12</f>
        <v>0</v>
      </c>
    </row>
  </sheetData>
  <mergeCells count="32">
    <mergeCell ref="B207:L207"/>
    <mergeCell ref="B208:L208"/>
    <mergeCell ref="B210:L210"/>
    <mergeCell ref="F167:L167"/>
    <mergeCell ref="F168:H168"/>
    <mergeCell ref="J168:L168"/>
    <mergeCell ref="F169:L169"/>
    <mergeCell ref="B73:L73"/>
    <mergeCell ref="B74:L74"/>
    <mergeCell ref="F76:L76"/>
    <mergeCell ref="F77:H77"/>
    <mergeCell ref="J77:L77"/>
    <mergeCell ref="F78:L78"/>
    <mergeCell ref="J162:L162"/>
    <mergeCell ref="B163:L163"/>
    <mergeCell ref="B164:L164"/>
    <mergeCell ref="B165:L165"/>
    <mergeCell ref="B161:L161"/>
    <mergeCell ref="B159:L159"/>
    <mergeCell ref="B160:L160"/>
    <mergeCell ref="B72:L72"/>
    <mergeCell ref="B2:L2"/>
    <mergeCell ref="B3:L3"/>
    <mergeCell ref="B4:L4"/>
    <mergeCell ref="F6:L6"/>
    <mergeCell ref="F7:H7"/>
    <mergeCell ref="J7:L7"/>
    <mergeCell ref="F8:L8"/>
    <mergeCell ref="B69:L69"/>
    <mergeCell ref="J71:L71"/>
    <mergeCell ref="B66:L66"/>
    <mergeCell ref="B67:L67"/>
  </mergeCells>
  <pageMargins left="0.55000000000000004" right="0.25" top="0.47244094488188981" bottom="0.27559055118110237" header="0.31496062992125984" footer="0.19685039370078741"/>
  <pageSetup paperSize="9" scale="79" fitToHeight="0" orientation="portrait" r:id="rId1"/>
  <rowBreaks count="2" manualBreakCount="2">
    <brk id="69" min="1" max="11" man="1"/>
    <brk id="161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SE-CONSO</vt:lpstr>
      <vt:lpstr>SE</vt:lpstr>
      <vt:lpstr>PL 3 M</vt:lpstr>
      <vt:lpstr>PL9M</vt:lpstr>
      <vt:lpstr>CF</vt:lpstr>
      <vt:lpstr>BS!Print_Area</vt:lpstr>
      <vt:lpstr>CF!Print_Area</vt:lpstr>
      <vt:lpstr>'PL 3 M'!Print_Area</vt:lpstr>
      <vt:lpstr>PL9M!Print_Area</vt:lpstr>
      <vt:lpstr>SE!Print_Area</vt:lpstr>
      <vt:lpstr>'SE-CONSO'!Print_Area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pim-on kaisuttiwong</dc:creator>
  <cp:lastModifiedBy>Pattarapon Sermpanich</cp:lastModifiedBy>
  <cp:lastPrinted>2024-11-14T14:08:27Z</cp:lastPrinted>
  <dcterms:created xsi:type="dcterms:W3CDTF">2024-05-16T03:46:43Z</dcterms:created>
  <dcterms:modified xsi:type="dcterms:W3CDTF">2024-11-14T15:56:24Z</dcterms:modified>
</cp:coreProperties>
</file>